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(13) QUARTER 2 (25-68)\LTMH Q2 (3080384)\"/>
    </mc:Choice>
  </mc:AlternateContent>
  <xr:revisionPtr revIDLastSave="0" documentId="13_ncr:1_{B3023E18-9498-4AC4-9751-3D2896034665}" xr6:coauthVersionLast="47" xr6:coauthVersionMax="47" xr10:uidLastSave="{00000000-0000-0000-0000-000000000000}"/>
  <bookViews>
    <workbookView xWindow="-110" yWindow="-110" windowWidth="19420" windowHeight="11500" tabRatio="718" activeTab="6" xr2:uid="{00000000-000D-0000-FFFF-FFFF00000000}"/>
  </bookViews>
  <sheets>
    <sheet name="BS" sheetId="32" r:id="rId1"/>
    <sheet name="BS(2)" sheetId="33" r:id="rId2"/>
    <sheet name="PL (3M)" sheetId="39" r:id="rId3"/>
    <sheet name="PL (6M)" sheetId="36" r:id="rId4"/>
    <sheet name="SE Consol" sheetId="27" r:id="rId5"/>
    <sheet name="SE Separate" sheetId="38" r:id="rId6"/>
    <sheet name="Cash Flow" sheetId="35" r:id="rId7"/>
  </sheets>
  <definedNames>
    <definedName name="AS2DocOpenMode" hidden="1">"AS2DocumentEdit"</definedName>
    <definedName name="_xlnm.Print_Area" localSheetId="0">BS!$A$1:$I$52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36" l="1"/>
  <c r="H46" i="36" s="1"/>
  <c r="D43" i="36"/>
  <c r="D46" i="36" s="1"/>
  <c r="J45" i="39"/>
  <c r="J43" i="39"/>
  <c r="F45" i="39"/>
  <c r="F43" i="39"/>
  <c r="D43" i="39"/>
  <c r="D46" i="39" s="1"/>
  <c r="H43" i="39"/>
  <c r="H46" i="39" s="1"/>
  <c r="C40" i="33"/>
  <c r="D51" i="36"/>
  <c r="H28" i="27"/>
  <c r="T29" i="27"/>
  <c r="T26" i="27"/>
  <c r="H31" i="27"/>
  <c r="H32" i="27" s="1"/>
  <c r="T28" i="27" l="1"/>
  <c r="X28" i="27" s="1"/>
  <c r="I47" i="33"/>
  <c r="E47" i="33"/>
  <c r="R24" i="38"/>
  <c r="R25" i="38" s="1"/>
  <c r="R20" i="38"/>
  <c r="P25" i="38"/>
  <c r="P26" i="38" s="1"/>
  <c r="R30" i="27"/>
  <c r="R31" i="27" s="1"/>
  <c r="R24" i="27"/>
  <c r="T24" i="27" s="1"/>
  <c r="P31" i="27"/>
  <c r="P32" i="27" s="1"/>
  <c r="F31" i="27"/>
  <c r="R32" i="27" l="1"/>
  <c r="C45" i="33" s="1"/>
  <c r="T21" i="27" l="1"/>
  <c r="J22" i="27"/>
  <c r="J39" i="36"/>
  <c r="H39" i="36"/>
  <c r="F39" i="36"/>
  <c r="D39" i="36"/>
  <c r="J56" i="39"/>
  <c r="H56" i="39"/>
  <c r="J39" i="39"/>
  <c r="J46" i="39" s="1"/>
  <c r="H39" i="39"/>
  <c r="F39" i="39"/>
  <c r="F46" i="39" s="1"/>
  <c r="D39" i="39"/>
  <c r="C21" i="33" l="1"/>
  <c r="E21" i="33"/>
  <c r="G21" i="33"/>
  <c r="I21" i="33"/>
  <c r="I27" i="33"/>
  <c r="G27" i="33"/>
  <c r="E27" i="33"/>
  <c r="C27" i="33"/>
  <c r="I49" i="33"/>
  <c r="E49" i="33"/>
  <c r="J93" i="35"/>
  <c r="H93" i="35"/>
  <c r="F93" i="35"/>
  <c r="D93" i="35"/>
  <c r="J76" i="35"/>
  <c r="H76" i="35"/>
  <c r="F76" i="35"/>
  <c r="D76" i="35"/>
  <c r="T22" i="38"/>
  <c r="T23" i="38"/>
  <c r="N26" i="38"/>
  <c r="H26" i="38"/>
  <c r="E25" i="38"/>
  <c r="E26" i="38" s="1"/>
  <c r="C25" i="38"/>
  <c r="C26" i="38" s="1"/>
  <c r="T19" i="27"/>
  <c r="X19" i="27" s="1"/>
  <c r="V21" i="27"/>
  <c r="V22" i="27" s="1"/>
  <c r="F22" i="27"/>
  <c r="D21" i="27"/>
  <c r="D22" i="27" s="1"/>
  <c r="R16" i="27"/>
  <c r="T16" i="27" s="1"/>
  <c r="X16" i="27" s="1"/>
  <c r="V31" i="27"/>
  <c r="V32" i="27" s="1"/>
  <c r="C48" i="33" s="1"/>
  <c r="X29" i="27"/>
  <c r="X24" i="27"/>
  <c r="F32" i="27"/>
  <c r="D31" i="27"/>
  <c r="D32" i="27" s="1"/>
  <c r="F56" i="36"/>
  <c r="D56" i="36"/>
  <c r="J22" i="36"/>
  <c r="H22" i="36"/>
  <c r="F22" i="36"/>
  <c r="D22" i="36"/>
  <c r="J14" i="36"/>
  <c r="H14" i="36"/>
  <c r="F14" i="36"/>
  <c r="D14" i="36"/>
  <c r="F56" i="39"/>
  <c r="D56" i="39"/>
  <c r="J22" i="39"/>
  <c r="H22" i="39"/>
  <c r="F22" i="39"/>
  <c r="D22" i="39"/>
  <c r="J14" i="39"/>
  <c r="H14" i="39"/>
  <c r="F14" i="39"/>
  <c r="D14" i="39"/>
  <c r="J9" i="39"/>
  <c r="H9" i="39"/>
  <c r="H8" i="39"/>
  <c r="G31" i="32"/>
  <c r="C31" i="32"/>
  <c r="C21" i="32"/>
  <c r="G21" i="32"/>
  <c r="J23" i="39" l="1"/>
  <c r="J27" i="39" s="1"/>
  <c r="J29" i="39" s="1"/>
  <c r="H23" i="39"/>
  <c r="H27" i="39" s="1"/>
  <c r="H29" i="39" s="1"/>
  <c r="F23" i="39"/>
  <c r="F27" i="39" s="1"/>
  <c r="F29" i="39" s="1"/>
  <c r="E28" i="33"/>
  <c r="I28" i="33"/>
  <c r="D23" i="39"/>
  <c r="G28" i="33"/>
  <c r="C28" i="33"/>
  <c r="D23" i="36"/>
  <c r="D27" i="36" s="1"/>
  <c r="D29" i="36" s="1"/>
  <c r="H23" i="36"/>
  <c r="H27" i="36" s="1"/>
  <c r="H29" i="36" s="1"/>
  <c r="F23" i="36"/>
  <c r="F27" i="36" s="1"/>
  <c r="F29" i="36" s="1"/>
  <c r="J23" i="36"/>
  <c r="J27" i="36" s="1"/>
  <c r="J29" i="36" s="1"/>
  <c r="C32" i="32"/>
  <c r="G32" i="32"/>
  <c r="R26" i="38"/>
  <c r="G45" i="33" s="1"/>
  <c r="T20" i="38"/>
  <c r="X26" i="27"/>
  <c r="H47" i="36" l="1"/>
  <c r="H11" i="35"/>
  <c r="H50" i="36"/>
  <c r="D47" i="36"/>
  <c r="D55" i="36" s="1"/>
  <c r="D57" i="36" s="1"/>
  <c r="D50" i="36"/>
  <c r="L30" i="27" s="1"/>
  <c r="T30" i="27" s="1"/>
  <c r="D11" i="35"/>
  <c r="J47" i="36"/>
  <c r="J55" i="36" s="1"/>
  <c r="J50" i="36"/>
  <c r="J52" i="36" s="1"/>
  <c r="J11" i="35"/>
  <c r="J27" i="35" s="1"/>
  <c r="J38" i="35" s="1"/>
  <c r="J40" i="35" s="1"/>
  <c r="J94" i="35" s="1"/>
  <c r="J96" i="35" s="1"/>
  <c r="F47" i="36"/>
  <c r="F55" i="36" s="1"/>
  <c r="F57" i="36" s="1"/>
  <c r="F11" i="35"/>
  <c r="F27" i="35" s="1"/>
  <c r="F38" i="35" s="1"/>
  <c r="F40" i="35" s="1"/>
  <c r="F94" i="35" s="1"/>
  <c r="F96" i="35" s="1"/>
  <c r="F50" i="36"/>
  <c r="F52" i="36" s="1"/>
  <c r="F47" i="39"/>
  <c r="F55" i="39" s="1"/>
  <c r="F50" i="39"/>
  <c r="F52" i="39" s="1"/>
  <c r="F57" i="39" s="1"/>
  <c r="H47" i="39"/>
  <c r="H50" i="39"/>
  <c r="H60" i="39" s="1"/>
  <c r="J47" i="39"/>
  <c r="J55" i="39" s="1"/>
  <c r="J50" i="39"/>
  <c r="J60" i="36"/>
  <c r="J57" i="39"/>
  <c r="J60" i="39"/>
  <c r="F60" i="39"/>
  <c r="J24" i="38"/>
  <c r="J25" i="38" s="1"/>
  <c r="J26" i="38" s="1"/>
  <c r="G44" i="33" s="1"/>
  <c r="G47" i="33" s="1"/>
  <c r="H52" i="36"/>
  <c r="D27" i="39"/>
  <c r="D29" i="39" s="1"/>
  <c r="J52" i="39"/>
  <c r="J57" i="36"/>
  <c r="D52" i="36" l="1"/>
  <c r="D27" i="35"/>
  <c r="D38" i="35" s="1"/>
  <c r="D40" i="35" s="1"/>
  <c r="D94" i="35" s="1"/>
  <c r="D96" i="35" s="1"/>
  <c r="H52" i="39"/>
  <c r="L20" i="27"/>
  <c r="L21" i="27" s="1"/>
  <c r="L22" i="27" s="1"/>
  <c r="F60" i="36"/>
  <c r="D60" i="36"/>
  <c r="H60" i="36"/>
  <c r="H55" i="36"/>
  <c r="H57" i="36" s="1"/>
  <c r="H27" i="35" s="1"/>
  <c r="H38" i="35" s="1"/>
  <c r="H40" i="35" s="1"/>
  <c r="H94" i="35" s="1"/>
  <c r="H96" i="35" s="1"/>
  <c r="D47" i="39"/>
  <c r="D55" i="39" s="1"/>
  <c r="D50" i="39"/>
  <c r="H55" i="39"/>
  <c r="H57" i="39" s="1"/>
  <c r="T24" i="38"/>
  <c r="T25" i="38" s="1"/>
  <c r="T26" i="38" s="1"/>
  <c r="D60" i="39"/>
  <c r="G49" i="33"/>
  <c r="G50" i="33" s="1"/>
  <c r="L31" i="27"/>
  <c r="L32" i="27" s="1"/>
  <c r="C44" i="33" s="1"/>
  <c r="X30" i="27"/>
  <c r="X31" i="27" s="1"/>
  <c r="X32" i="27" s="1"/>
  <c r="T31" i="27"/>
  <c r="T32" i="27" s="1"/>
  <c r="T22" i="27"/>
  <c r="X21" i="27"/>
  <c r="X22" i="27" s="1"/>
  <c r="I50" i="33"/>
  <c r="E50" i="33"/>
  <c r="D52" i="39" l="1"/>
  <c r="D57" i="39" s="1"/>
  <c r="C47" i="33"/>
  <c r="C49" i="33" s="1"/>
  <c r="C50" i="33" s="1"/>
  <c r="J9" i="36"/>
  <c r="H9" i="36"/>
  <c r="I31" i="32" l="1"/>
  <c r="I21" i="32"/>
  <c r="I32" i="32" l="1"/>
  <c r="E31" i="32"/>
  <c r="E21" i="32"/>
  <c r="E32" i="32" l="1"/>
  <c r="H8" i="36"/>
  <c r="H8" i="35"/>
  <c r="H62" i="35"/>
</calcChain>
</file>

<file path=xl/sharedStrings.xml><?xml version="1.0" encoding="utf-8"?>
<sst xmlns="http://schemas.openxmlformats.org/spreadsheetml/2006/main" count="517" uniqueCount="233">
  <si>
    <t>LTMH  PUBLIC  COMPANY  LIMITED  AND  ITS  SUBSIDIARIES</t>
  </si>
  <si>
    <t>STATEMENTS  OF  FINANCIAL  POSITION</t>
  </si>
  <si>
    <r>
      <t xml:space="preserve">AS  AT  JUNE  </t>
    </r>
    <r>
      <rPr>
        <b/>
        <sz val="12"/>
        <rFont val="Times New Roman"/>
        <family val="1"/>
      </rPr>
      <t>30,  2025</t>
    </r>
  </si>
  <si>
    <t>UNIT : BAHT</t>
  </si>
  <si>
    <t>Notes</t>
  </si>
  <si>
    <t>CONSOLIDATED</t>
  </si>
  <si>
    <t>SEPARATE</t>
  </si>
  <si>
    <t>FINANCIAL  STATEMENTS</t>
  </si>
  <si>
    <t xml:space="preserve">As at </t>
  </si>
  <si>
    <t>As at</t>
  </si>
  <si>
    <t>June 30,</t>
  </si>
  <si>
    <t>December 31,</t>
  </si>
  <si>
    <t>“Unaudited”</t>
  </si>
  <si>
    <t>ASSETS</t>
  </si>
  <si>
    <t>CURRENT  ASSETS</t>
  </si>
  <si>
    <t>Cash and cash equivalents</t>
  </si>
  <si>
    <t>Trade and other current receivables</t>
  </si>
  <si>
    <t>Short-term loan to a subsidiary</t>
  </si>
  <si>
    <t>Current contract assets</t>
  </si>
  <si>
    <t>Inventories</t>
  </si>
  <si>
    <t xml:space="preserve">Other current financial assets </t>
  </si>
  <si>
    <t xml:space="preserve">Other current assets </t>
  </si>
  <si>
    <t>Total Current Assets</t>
  </si>
  <si>
    <t>NON-CURRENT  ASSETS</t>
  </si>
  <si>
    <t>Investment in a subsidiary</t>
  </si>
  <si>
    <t>Investment in an associate</t>
  </si>
  <si>
    <t>Equipment</t>
  </si>
  <si>
    <t>Right-of-use assets</t>
  </si>
  <si>
    <t>Intangible assets</t>
  </si>
  <si>
    <t>Deferred tax assets</t>
  </si>
  <si>
    <t>Other non-current assets</t>
  </si>
  <si>
    <t>Total Non-current Assets</t>
  </si>
  <si>
    <t>TOTAL  ASSETS</t>
  </si>
  <si>
    <t>See condensed notes to the financial statements</t>
  </si>
  <si>
    <r>
      <t xml:space="preserve">STATEMENTS  OF  FINANCIAL  POSITION  </t>
    </r>
    <r>
      <rPr>
        <sz val="10"/>
        <rFont val="Times New Roman"/>
        <family val="1"/>
      </rPr>
      <t>(CONTINUED)</t>
    </r>
  </si>
  <si>
    <t>LIABILITIES  AND  SHAREHOLDERS’  EQUITY</t>
  </si>
  <si>
    <t>CURRENT  LIABILITIES</t>
  </si>
  <si>
    <t>Trade and other current payables</t>
  </si>
  <si>
    <t xml:space="preserve">Current contract liabilities </t>
  </si>
  <si>
    <t xml:space="preserve">Current portion of long-term borrowing </t>
  </si>
  <si>
    <t>from a financial institution</t>
  </si>
  <si>
    <t>Current portion of lease liabilities</t>
  </si>
  <si>
    <t>Corporate income tax payable</t>
  </si>
  <si>
    <t>Total Current Liabilities</t>
  </si>
  <si>
    <t>NON-CURRENT LIABILITIES</t>
  </si>
  <si>
    <t>Long-term borrowing from a financial institution</t>
  </si>
  <si>
    <t>Lease liabilities</t>
  </si>
  <si>
    <t>Non-current provisions for employee benefits</t>
  </si>
  <si>
    <t>Total Non-current Liabilities</t>
  </si>
  <si>
    <t>TOTAL  LIABILITIES</t>
  </si>
  <si>
    <t>SHAREHOLDER’S  EQUITY</t>
  </si>
  <si>
    <t>Share capital</t>
  </si>
  <si>
    <t>Registered share capital</t>
  </si>
  <si>
    <t>200,000,000 ordinary shares of Baht 0.50 each</t>
  </si>
  <si>
    <t>Issued and paid-up share capital</t>
  </si>
  <si>
    <t xml:space="preserve">150,000,000 ordinary shares of Baht 0.50 each, </t>
  </si>
  <si>
    <t>fully paid</t>
  </si>
  <si>
    <t xml:space="preserve">200,000,000 ordinary shares of Baht 0.50 each, </t>
  </si>
  <si>
    <t xml:space="preserve">Premium on ordinary share </t>
  </si>
  <si>
    <t xml:space="preserve">Retained earnings </t>
  </si>
  <si>
    <t>Appropriated</t>
  </si>
  <si>
    <t>Legal reserve</t>
  </si>
  <si>
    <t xml:space="preserve">Unappropriated </t>
  </si>
  <si>
    <t>Other components of shareholders’ equity</t>
  </si>
  <si>
    <t xml:space="preserve">Total Shareholders’ equity attributable to </t>
  </si>
  <si>
    <t>owners of the Company</t>
  </si>
  <si>
    <t>Non-controlling interests</t>
  </si>
  <si>
    <t>TOTAL  SHAREHOLDERS’  EQUITY</t>
  </si>
  <si>
    <t>TOTAL  LIABILITIES  AND  SHAREHOLDER’S  EQUITY</t>
  </si>
  <si>
    <t>STATEMENTS  OF  PROFIT  OR  LOSS  AND  OTHER  COMPREHENSIVE  INCOME</t>
  </si>
  <si>
    <r>
      <t xml:space="preserve">FOR  THE  THREE-MONTH  PERIOD  ENDED  JUNE  </t>
    </r>
    <r>
      <rPr>
        <b/>
        <sz val="12"/>
        <rFont val="Times New Roman"/>
        <family val="1"/>
      </rPr>
      <t>30,  2025</t>
    </r>
  </si>
  <si>
    <t>“UNAUDITED”</t>
  </si>
  <si>
    <t>REVENUES</t>
  </si>
  <si>
    <t>Revenue from rendering of services</t>
  </si>
  <si>
    <t>Revenue from sale of goods</t>
  </si>
  <si>
    <t>Other income</t>
  </si>
  <si>
    <t>Total Revenues</t>
  </si>
  <si>
    <t>EXPENSES</t>
  </si>
  <si>
    <t>Cost of rendering of services</t>
  </si>
  <si>
    <t>Cost of sales</t>
  </si>
  <si>
    <t>Distribution costs</t>
  </si>
  <si>
    <t>Research and development expenses</t>
  </si>
  <si>
    <t xml:space="preserve">Administrative expenses  </t>
  </si>
  <si>
    <t>Total Expenses</t>
  </si>
  <si>
    <t>Finance costs</t>
  </si>
  <si>
    <t>Share of profit (loss) of investment in an associate</t>
  </si>
  <si>
    <t>for using equity method</t>
  </si>
  <si>
    <t>Income tax expense</t>
  </si>
  <si>
    <t>OTHER COMPREHENSIVE  INCOME</t>
  </si>
  <si>
    <t xml:space="preserve">Components of other comprehensive income </t>
  </si>
  <si>
    <t>that will not be reclassified to profit or loss</t>
  </si>
  <si>
    <t xml:space="preserve">Gain on financial asset measure at fair value </t>
  </si>
  <si>
    <t>through other comprehensive income</t>
  </si>
  <si>
    <t xml:space="preserve">Income tax relating to components of other comprehensive income </t>
  </si>
  <si>
    <t xml:space="preserve">Total components of other comprehensive income </t>
  </si>
  <si>
    <t>that will not be reclassified to profit or loss, net of tax</t>
  </si>
  <si>
    <t xml:space="preserve">Owners of parent </t>
  </si>
  <si>
    <t xml:space="preserve">WEIGHTED  AVERAGE  NUMBER  OF  ORDINARY  SHARES (SHARES) </t>
  </si>
  <si>
    <r>
      <t xml:space="preserve">FOR  THE  SIX-MONTH  PERIOD  ENDED  JUNE  </t>
    </r>
    <r>
      <rPr>
        <b/>
        <sz val="12"/>
        <rFont val="Times New Roman"/>
        <family val="1"/>
      </rPr>
      <t>30,  2025</t>
    </r>
  </si>
  <si>
    <t>STATEMENTS  OF  CHANGES  IN  SHAREHOLDERS’  EQUITY</t>
  </si>
  <si>
    <r>
      <t>FOR  THE  SIX-MONTH  PERIOD  ENDED  JUNE</t>
    </r>
    <r>
      <rPr>
        <b/>
        <sz val="12"/>
        <color rgb="FF000000"/>
        <rFont val="Times New Roman"/>
        <family val="1"/>
      </rPr>
      <t xml:space="preserve">  30,  2025</t>
    </r>
  </si>
  <si>
    <t>CONSOLIDATED  FINANCIAL  STATEMENTS</t>
  </si>
  <si>
    <t>Shareholders’ equity of the parent company</t>
  </si>
  <si>
    <t>Retained earnings</t>
  </si>
  <si>
    <t>Total</t>
  </si>
  <si>
    <t>Unappropriated</t>
  </si>
  <si>
    <t>Gains on</t>
  </si>
  <si>
    <t>Total other</t>
  </si>
  <si>
    <t>equity</t>
  </si>
  <si>
    <t xml:space="preserve">Issued and </t>
  </si>
  <si>
    <t>Premium on</t>
  </si>
  <si>
    <t>Legal</t>
  </si>
  <si>
    <t>re-measurements of</t>
  </si>
  <si>
    <t>components of</t>
  </si>
  <si>
    <t>attributable to</t>
  </si>
  <si>
    <t>paid-up</t>
  </si>
  <si>
    <t>ordinary shares</t>
  </si>
  <si>
    <t xml:space="preserve">reserve </t>
  </si>
  <si>
    <t>defined benefit plans</t>
  </si>
  <si>
    <t>shareholders’</t>
  </si>
  <si>
    <t>owners of the</t>
  </si>
  <si>
    <t>Non-controlling</t>
  </si>
  <si>
    <t>ordinary</t>
  </si>
  <si>
    <t>parent company</t>
  </si>
  <si>
    <t xml:space="preserve"> interests</t>
  </si>
  <si>
    <t>share capital</t>
  </si>
  <si>
    <t>Balance as at January 1, 2024</t>
  </si>
  <si>
    <t>-</t>
  </si>
  <si>
    <t>Change in shareholder’s equity</t>
  </si>
  <si>
    <t xml:space="preserve">Increasing in non-controlling interests </t>
  </si>
  <si>
    <t>arising from investment in a subsidiary</t>
  </si>
  <si>
    <t>Total change in shareholder’s equity</t>
  </si>
  <si>
    <t>Balance as at June 30, 2024</t>
  </si>
  <si>
    <t>Balance as at January 1, 2025</t>
  </si>
  <si>
    <t>Increase in ordinary shares</t>
  </si>
  <si>
    <t>Dividend paid</t>
  </si>
  <si>
    <t>Balance as at June 30, 2025</t>
  </si>
  <si>
    <t xml:space="preserve">STATEMENTS  OF  CHANGES  IN  SHAREHOLDERS’  EQUITY </t>
  </si>
  <si>
    <r>
      <t xml:space="preserve">FOR  THE  SIX-MONTH  PERIOD  ENDED  JUNE  </t>
    </r>
    <r>
      <rPr>
        <b/>
        <sz val="12"/>
        <color rgb="FF000000"/>
        <rFont val="Times New Roman"/>
        <family val="1"/>
      </rPr>
      <t>30,  2025</t>
    </r>
  </si>
  <si>
    <t>SEPARATE  FINANCIAL  STATEMENTS</t>
  </si>
  <si>
    <t>Issued and paid-up</t>
  </si>
  <si>
    <t xml:space="preserve">  Ordinary shares issued</t>
  </si>
  <si>
    <t xml:space="preserve">  Dividend paid</t>
  </si>
  <si>
    <t>STATEMENTS  OF  CASH  FLOWS</t>
  </si>
  <si>
    <r>
      <t>FOR  THE  SIX-MONTH  PERIOD  ENDED  JUNE</t>
    </r>
    <r>
      <rPr>
        <b/>
        <sz val="12"/>
        <rFont val="Times New Roman"/>
        <family val="1"/>
      </rPr>
      <t xml:space="preserve">  30,  2025</t>
    </r>
  </si>
  <si>
    <t>UNIT :  BAHT</t>
  </si>
  <si>
    <t>CASH  FLOWS  FROM  OPERATING  ACTIVITIES</t>
  </si>
  <si>
    <t>Adjustments for</t>
  </si>
  <si>
    <t>Income tax expenses</t>
  </si>
  <si>
    <t>Depreciation of fixed assets and right-of-use assets</t>
  </si>
  <si>
    <t>Amortization of intangible assets</t>
  </si>
  <si>
    <t>Allowance for expected credit losses</t>
  </si>
  <si>
    <t>Interest received</t>
  </si>
  <si>
    <t>Gain from sale of financial assets</t>
  </si>
  <si>
    <t xml:space="preserve">Share of (profit) loss from an associate </t>
  </si>
  <si>
    <t>Finance cost</t>
  </si>
  <si>
    <t xml:space="preserve">Provision for employee benefits </t>
  </si>
  <si>
    <t>Loss on lease modification</t>
  </si>
  <si>
    <t xml:space="preserve">Profit from operating activities before  </t>
  </si>
  <si>
    <t>changes in operating assets and liabilities</t>
  </si>
  <si>
    <t>Operating assets (increase) decrease</t>
  </si>
  <si>
    <t xml:space="preserve">Trade and other current receivables </t>
  </si>
  <si>
    <t>Operating liabilities increase (decrease)</t>
  </si>
  <si>
    <t>Cash provided by operating activities</t>
  </si>
  <si>
    <t>Cash paid for income tax</t>
  </si>
  <si>
    <t>Net cash provided by operating activities</t>
  </si>
  <si>
    <r>
      <t xml:space="preserve">STATEMENTS  OF  CASH  FLOWS </t>
    </r>
    <r>
      <rPr>
        <sz val="10"/>
        <rFont val="Times New Roman"/>
        <family val="1"/>
      </rPr>
      <t xml:space="preserve"> (CONTINUED)</t>
    </r>
  </si>
  <si>
    <t>CASH  FLOWS  FROM  INVESTING  ACTIVITIES</t>
  </si>
  <si>
    <t>Cash paid for purchase of other current financial assets</t>
  </si>
  <si>
    <t>Cash received from sales of other current financial assets</t>
  </si>
  <si>
    <t>Cash paid for investment of a subsidiary</t>
  </si>
  <si>
    <t>Cash paid for investment of an associate</t>
  </si>
  <si>
    <t>Cash paid for purchases of equipment</t>
  </si>
  <si>
    <t>Cash received from disposal of equipment</t>
  </si>
  <si>
    <t>Cash paid for purchases of intangible assets</t>
  </si>
  <si>
    <t>Cash received from disposal of intangible assets</t>
  </si>
  <si>
    <t>Net cash used in investing activities</t>
  </si>
  <si>
    <t>CASH  FLOWS  FROM  FINANCING  ACTIVITIES</t>
  </si>
  <si>
    <t xml:space="preserve">Cash received from short-term borrowing </t>
  </si>
  <si>
    <t xml:space="preserve">Cash paid for short-term borrowing </t>
  </si>
  <si>
    <t xml:space="preserve">Cash paid for long-term borrowing </t>
  </si>
  <si>
    <t>Cash received for short-term borrowing from a subsidiary</t>
  </si>
  <si>
    <t>Cash paid for short-term borrowing from a subsidiary</t>
  </si>
  <si>
    <t>Cash received from non-controlling interests</t>
  </si>
  <si>
    <t>Cash paid for lease liabilities</t>
  </si>
  <si>
    <t>Interest paid</t>
  </si>
  <si>
    <t>Cash received from issuance of common stock</t>
  </si>
  <si>
    <t>Payments on issuance of ordinary shares</t>
  </si>
  <si>
    <t>Net cash used in financing activities</t>
  </si>
  <si>
    <t>Cash and cash equivalents as at January 1,</t>
  </si>
  <si>
    <t>Cash and cash equivalents as at June  30,</t>
  </si>
  <si>
    <t>PROFIT  FROM  OPERATING  ACTIVITIES</t>
  </si>
  <si>
    <t>PROFIT  BEFORE  INCOME  TAX  EXPENSE</t>
  </si>
  <si>
    <t>PROFIT  FOR  THE  PERIODS</t>
  </si>
  <si>
    <t>TOTAL COMPREHENSIVE  INCOME  FOR THE  PERIODS</t>
  </si>
  <si>
    <t>BASIC  EARNINGS  PER  SHARE</t>
  </si>
  <si>
    <t>Profit attributable to owners of parent (Baht per share)</t>
  </si>
  <si>
    <t>Total comprehensive income for the period</t>
  </si>
  <si>
    <t xml:space="preserve">  Total comprehensive income for the period</t>
  </si>
  <si>
    <t>Profit for the period</t>
  </si>
  <si>
    <t>Net decrease in cash and cash equivalents</t>
  </si>
  <si>
    <t>PROFIT  ATTRIBUTABLE  TO:</t>
  </si>
  <si>
    <t>TOTAL  COMPREHENSIVE  INCOME  ATTRIBUTABLE TO</t>
  </si>
  <si>
    <t>at fair value through profit or loss</t>
  </si>
  <si>
    <t>Note</t>
  </si>
  <si>
    <t>Cost of sales of goods</t>
  </si>
  <si>
    <t xml:space="preserve">Unrealized (gain) loss from financial assets measured </t>
  </si>
  <si>
    <t xml:space="preserve">Share of other </t>
  </si>
  <si>
    <t>comprehensive income</t>
  </si>
  <si>
    <t xml:space="preserve"> using the equity method</t>
  </si>
  <si>
    <t xml:space="preserve"> using the equity </t>
  </si>
  <si>
    <t>method</t>
  </si>
  <si>
    <t>Cash paid for short-term loan to subsidiary</t>
  </si>
  <si>
    <t>Cash received from short-term loan to subsidiary</t>
  </si>
  <si>
    <t>from change</t>
  </si>
  <si>
    <t>interest</t>
  </si>
  <si>
    <t xml:space="preserve"> in ownership</t>
  </si>
  <si>
    <t xml:space="preserve">Deficit arising </t>
  </si>
  <si>
    <t>in a subsidiary</t>
  </si>
  <si>
    <t>Increase in change in ownership interest</t>
  </si>
  <si>
    <t>OTHER  COMPREHENSIVE  LOSS</t>
  </si>
  <si>
    <t>Share of other comprehensive income of associates</t>
  </si>
  <si>
    <t xml:space="preserve">  using the equity method</t>
  </si>
  <si>
    <t>Deficit arising from change in ownership interest in subsidiaries</t>
  </si>
  <si>
    <t>Items that will not be reclassified to profit or loss</t>
  </si>
  <si>
    <t xml:space="preserve">  that will not  be reclassified to profit or loss</t>
  </si>
  <si>
    <t>Items that will not  be reclassified to profit or loss</t>
  </si>
  <si>
    <t>Income tax relating to item</t>
  </si>
  <si>
    <t>of associate</t>
  </si>
  <si>
    <t>and inlangible assets</t>
  </si>
  <si>
    <t xml:space="preserve">Gain from sale and disposal of equipment </t>
  </si>
  <si>
    <t>Short-term borrowings from a subsidary</t>
  </si>
  <si>
    <t>Other comprehensive expense for the periods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</si>
</sst>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(* #,##0.00_);_(* \(#,##0.00\);_(* &quot;-&quot;??_);_(@_)"/>
    <numFmt numFmtId="164" formatCode="&quot;฿&quot;#,##0;\-&quot;฿&quot;#,##0"/>
    <numFmt numFmtId="165" formatCode="_-* #,##0.00_-;\-* #,##0.00_-;_-* &quot;-&quot;??_-;_-@_-"/>
    <numFmt numFmtId="166" formatCode="#,##0;\(#,##0\)"/>
    <numFmt numFmtId="167" formatCode="_(* #,##0_);_(* \(#,##0\);_(* &quot;-&quot;??_);_(@_)"/>
    <numFmt numFmtId="168" formatCode="&quot;&quot;#,##0;\(&quot;&quot;#,##0\)"/>
    <numFmt numFmtId="169" formatCode="_-* #,##0_-;\-* #,##0_-;_-* &quot;-&quot;??_-;_-@_-"/>
    <numFmt numFmtId="170" formatCode="_(* #,##0.0000_);_(* \(#,##0.0000\);_(* &quot;-&quot;????_);_(@_)"/>
    <numFmt numFmtId="171" formatCode="_(* #,##0_);_(* \(#,##0\);_(* &quot;-&quot;????_);_(@_)"/>
    <numFmt numFmtId="172" formatCode="_(* #,##0.00000_);_(* \(#,##0.00000\);_(* &quot;-&quot;?????_);_(@_)"/>
    <numFmt numFmtId="173" formatCode="_(* #,##0_);_(* \(#,##0\);_(* &quot;-&quot;?????_);_(@_)"/>
    <numFmt numFmtId="174" formatCode="#,##0,;\(#,##0,\)"/>
    <numFmt numFmtId="175" formatCode="_(* #,##0_);_(* \(#,##0\);_(* &quot;-&quot;???_);_(@_)"/>
    <numFmt numFmtId="176" formatCode="_(* #,##0.000000_);_(* \(#,##0.000000\);_(* &quot;-&quot;??????_);_(@_)"/>
    <numFmt numFmtId="177" formatCode="_(* #,##0_);_(* \(#,##0\);_(* &quot;-&quot;??????_);_(@_)"/>
    <numFmt numFmtId="178" formatCode="_(* #,##0.00_);_(* \(#,##0.00\);_(* &quot;-&quot;???_);_(@_)"/>
    <numFmt numFmtId="179" formatCode="_(* #,##0.0000000_);_(* \(#,##0.0000000\);_(* &quot;-&quot;???????_);_(@_)"/>
    <numFmt numFmtId="180" formatCode="_(* #,##0_);_(* \(#,##0\);_(* &quot;-&quot;???????_);_(@_)"/>
  </numFmts>
  <fonts count="28">
    <font>
      <sz val="10"/>
      <name val="Arial"/>
    </font>
    <font>
      <sz val="10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0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pFont"/>
      <charset val="222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theme="0"/>
      <name val="Times New Roman"/>
      <family val="1"/>
    </font>
    <font>
      <b/>
      <sz val="12"/>
      <color rgb="FF000000"/>
      <name val="Times New Roman"/>
      <family val="1"/>
    </font>
    <font>
      <sz val="16"/>
      <name val="AngsanaUPC"/>
      <family val="1"/>
      <charset val="22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0"/>
      <name val="Times New Roman"/>
      <family val="1"/>
    </font>
    <font>
      <sz val="11"/>
      <name val="Angsana New"/>
      <family val="1"/>
    </font>
    <font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4" fillId="0" borderId="0"/>
    <xf numFmtId="37" fontId="20" fillId="0" borderId="0"/>
    <xf numFmtId="0" fontId="25" fillId="0" borderId="0"/>
  </cellStyleXfs>
  <cellXfs count="311">
    <xf numFmtId="0" fontId="0" fillId="0" borderId="0" xfId="0"/>
    <xf numFmtId="0" fontId="5" fillId="0" borderId="0" xfId="19" applyFont="1" applyAlignment="1">
      <alignment vertical="center"/>
    </xf>
    <xf numFmtId="169" fontId="12" fillId="0" borderId="0" xfId="4" applyNumberFormat="1" applyFont="1" applyFill="1" applyBorder="1" applyAlignment="1">
      <alignment vertical="center"/>
    </xf>
    <xf numFmtId="165" fontId="12" fillId="0" borderId="0" xfId="1" applyFont="1" applyFill="1" applyBorder="1" applyAlignment="1">
      <alignment vertical="center"/>
    </xf>
    <xf numFmtId="165" fontId="12" fillId="0" borderId="0" xfId="1" applyFont="1" applyFill="1" applyAlignment="1">
      <alignment vertical="center"/>
    </xf>
    <xf numFmtId="0" fontId="10" fillId="0" borderId="0" xfId="19" applyFont="1" applyAlignment="1">
      <alignment horizontal="left" vertical="center"/>
    </xf>
    <xf numFmtId="165" fontId="18" fillId="0" borderId="0" xfId="1" applyFont="1" applyFill="1" applyAlignment="1">
      <alignment vertical="center"/>
    </xf>
    <xf numFmtId="37" fontId="12" fillId="0" borderId="0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vertical="center"/>
    </xf>
    <xf numFmtId="37" fontId="12" fillId="0" borderId="0" xfId="1" applyNumberFormat="1" applyFont="1" applyFill="1" applyAlignment="1">
      <alignment horizontal="right" vertical="center"/>
    </xf>
    <xf numFmtId="37" fontId="10" fillId="0" borderId="0" xfId="1" applyNumberFormat="1" applyFont="1" applyFill="1" applyBorder="1" applyAlignment="1">
      <alignment horizontal="right" vertical="center"/>
    </xf>
    <xf numFmtId="0" fontId="4" fillId="0" borderId="0" xfId="19" applyFont="1" applyAlignment="1">
      <alignment vertical="center"/>
    </xf>
    <xf numFmtId="0" fontId="14" fillId="0" borderId="0" xfId="19" applyFont="1" applyAlignment="1">
      <alignment vertical="center"/>
    </xf>
    <xf numFmtId="0" fontId="14" fillId="0" borderId="0" xfId="25" applyFont="1" applyAlignment="1">
      <alignment horizontal="center" vertical="center"/>
    </xf>
    <xf numFmtId="168" fontId="14" fillId="0" borderId="0" xfId="25" applyNumberFormat="1" applyFont="1" applyAlignment="1">
      <alignment vertical="center"/>
    </xf>
    <xf numFmtId="168" fontId="14" fillId="0" borderId="0" xfId="19" applyNumberFormat="1" applyFont="1" applyAlignment="1">
      <alignment horizontal="right" vertical="center"/>
    </xf>
    <xf numFmtId="168" fontId="14" fillId="0" borderId="0" xfId="25" applyNumberFormat="1" applyFont="1" applyAlignment="1">
      <alignment horizontal="right" vertical="center"/>
    </xf>
    <xf numFmtId="0" fontId="11" fillId="0" borderId="0" xfId="25" applyFont="1" applyAlignment="1">
      <alignment horizontal="center" vertical="center"/>
    </xf>
    <xf numFmtId="0" fontId="15" fillId="0" borderId="0" xfId="25" applyFont="1" applyAlignment="1">
      <alignment horizontal="center" vertical="center"/>
    </xf>
    <xf numFmtId="168" fontId="4" fillId="0" borderId="0" xfId="25" applyNumberFormat="1" applyFont="1" applyAlignment="1">
      <alignment vertical="center"/>
    </xf>
    <xf numFmtId="0" fontId="11" fillId="0" borderId="0" xfId="25" quotePrefix="1" applyFont="1" applyAlignment="1">
      <alignment horizontal="center" vertical="center"/>
    </xf>
    <xf numFmtId="0" fontId="8" fillId="0" borderId="0" xfId="25" applyFont="1" applyAlignment="1">
      <alignment horizontal="center" vertical="center"/>
    </xf>
    <xf numFmtId="168" fontId="15" fillId="0" borderId="0" xfId="25" applyNumberFormat="1" applyFont="1" applyAlignment="1">
      <alignment horizontal="right" vertical="center"/>
    </xf>
    <xf numFmtId="0" fontId="12" fillId="0" borderId="0" xfId="25" applyFont="1" applyAlignment="1">
      <alignment horizontal="left" vertical="center" indent="2"/>
    </xf>
    <xf numFmtId="0" fontId="12" fillId="0" borderId="0" xfId="25" applyFont="1" applyAlignment="1">
      <alignment horizontal="center" vertical="center"/>
    </xf>
    <xf numFmtId="37" fontId="12" fillId="0" borderId="0" xfId="19" applyNumberFormat="1" applyFont="1" applyAlignment="1">
      <alignment vertical="center"/>
    </xf>
    <xf numFmtId="0" fontId="12" fillId="0" borderId="0" xfId="19" applyFont="1" applyAlignment="1">
      <alignment vertical="center"/>
    </xf>
    <xf numFmtId="37" fontId="12" fillId="0" borderId="0" xfId="25" applyNumberFormat="1" applyFont="1" applyAlignment="1">
      <alignment horizontal="right" vertical="center"/>
    </xf>
    <xf numFmtId="0" fontId="12" fillId="0" borderId="0" xfId="25" applyFont="1" applyAlignment="1">
      <alignment horizontal="left" vertical="center" indent="3"/>
    </xf>
    <xf numFmtId="37" fontId="14" fillId="0" borderId="0" xfId="19" applyNumberFormat="1" applyFont="1" applyAlignment="1">
      <alignment vertical="center"/>
    </xf>
    <xf numFmtId="0" fontId="15" fillId="0" borderId="0" xfId="19" applyFont="1" applyAlignment="1">
      <alignment vertical="center"/>
    </xf>
    <xf numFmtId="168" fontId="14" fillId="0" borderId="0" xfId="19" applyNumberFormat="1" applyFont="1" applyAlignment="1">
      <alignment vertical="center"/>
    </xf>
    <xf numFmtId="0" fontId="7" fillId="0" borderId="0" xfId="19" applyFont="1" applyAlignment="1">
      <alignment vertical="center"/>
    </xf>
    <xf numFmtId="0" fontId="7" fillId="0" borderId="0" xfId="25" applyFont="1" applyAlignment="1">
      <alignment horizontal="center" vertical="center"/>
    </xf>
    <xf numFmtId="168" fontId="7" fillId="0" borderId="0" xfId="25" applyNumberFormat="1" applyFont="1" applyAlignment="1">
      <alignment vertical="center"/>
    </xf>
    <xf numFmtId="168" fontId="7" fillId="0" borderId="0" xfId="19" applyNumberFormat="1" applyFont="1" applyAlignment="1">
      <alignment horizontal="right" vertical="center"/>
    </xf>
    <xf numFmtId="168" fontId="7" fillId="0" borderId="0" xfId="25" applyNumberFormat="1" applyFont="1" applyAlignment="1">
      <alignment horizontal="right" vertical="center"/>
    </xf>
    <xf numFmtId="0" fontId="4" fillId="0" borderId="0" xfId="25" applyFont="1" applyAlignment="1">
      <alignment horizontal="center" vertical="center"/>
    </xf>
    <xf numFmtId="168" fontId="4" fillId="0" borderId="0" xfId="25" applyNumberFormat="1" applyFont="1" applyAlignment="1">
      <alignment horizontal="right" vertical="center"/>
    </xf>
    <xf numFmtId="0" fontId="8" fillId="0" borderId="0" xfId="25" applyFont="1" applyAlignment="1">
      <alignment horizontal="left" vertical="center" indent="2"/>
    </xf>
    <xf numFmtId="171" fontId="7" fillId="0" borderId="0" xfId="19" applyNumberFormat="1" applyFont="1" applyAlignment="1">
      <alignment vertical="center"/>
    </xf>
    <xf numFmtId="37" fontId="7" fillId="0" borderId="0" xfId="19" applyNumberFormat="1" applyFont="1" applyAlignment="1">
      <alignment vertical="center"/>
    </xf>
    <xf numFmtId="168" fontId="4" fillId="0" borderId="0" xfId="19" applyNumberFormat="1" applyFont="1" applyAlignment="1">
      <alignment vertical="center"/>
    </xf>
    <xf numFmtId="168" fontId="4" fillId="0" borderId="0" xfId="19" applyNumberFormat="1" applyFont="1" applyAlignment="1">
      <alignment horizontal="right" vertical="center"/>
    </xf>
    <xf numFmtId="0" fontId="12" fillId="0" borderId="0" xfId="22" applyFont="1"/>
    <xf numFmtId="0" fontId="12" fillId="0" borderId="0" xfId="20" applyFont="1" applyAlignment="1">
      <alignment vertical="center"/>
    </xf>
    <xf numFmtId="168" fontId="12" fillId="0" borderId="0" xfId="25" applyNumberFormat="1" applyFont="1" applyAlignment="1">
      <alignment vertical="center"/>
    </xf>
    <xf numFmtId="168" fontId="12" fillId="0" borderId="0" xfId="25" applyNumberFormat="1" applyFont="1" applyAlignment="1">
      <alignment horizontal="right" vertical="center"/>
    </xf>
    <xf numFmtId="168" fontId="11" fillId="0" borderId="0" xfId="25" applyNumberFormat="1" applyFont="1" applyAlignment="1">
      <alignment horizontal="center" vertical="center"/>
    </xf>
    <xf numFmtId="0" fontId="8" fillId="0" borderId="0" xfId="22" applyFont="1" applyAlignment="1">
      <alignment vertical="center"/>
    </xf>
    <xf numFmtId="0" fontId="12" fillId="0" borderId="0" xfId="22" applyFont="1" applyAlignment="1">
      <alignment horizontal="left" vertical="center" indent="2"/>
    </xf>
    <xf numFmtId="0" fontId="12" fillId="0" borderId="0" xfId="22" applyFont="1" applyAlignment="1">
      <alignment horizontal="left" vertical="center" wrapText="1" indent="2"/>
    </xf>
    <xf numFmtId="0" fontId="12" fillId="0" borderId="0" xfId="22" applyFont="1" applyAlignment="1">
      <alignment horizontal="left" vertical="center" indent="4"/>
    </xf>
    <xf numFmtId="0" fontId="12" fillId="0" borderId="0" xfId="22" applyFont="1" applyAlignment="1">
      <alignment vertical="center"/>
    </xf>
    <xf numFmtId="0" fontId="8" fillId="0" borderId="0" xfId="22" applyFont="1" applyAlignment="1">
      <alignment horizontal="left" vertical="center" indent="1"/>
    </xf>
    <xf numFmtId="37" fontId="12" fillId="0" borderId="0" xfId="25" applyNumberFormat="1" applyFont="1" applyAlignment="1">
      <alignment vertical="center"/>
    </xf>
    <xf numFmtId="0" fontId="12" fillId="0" borderId="0" xfId="22" applyFont="1" applyAlignment="1">
      <alignment vertical="top"/>
    </xf>
    <xf numFmtId="0" fontId="12" fillId="0" borderId="0" xfId="22" applyFont="1" applyAlignment="1">
      <alignment horizontal="left" vertical="center"/>
    </xf>
    <xf numFmtId="0" fontId="12" fillId="0" borderId="0" xfId="22" applyFont="1" applyAlignment="1">
      <alignment horizontal="left" vertical="center" indent="1"/>
    </xf>
    <xf numFmtId="0" fontId="4" fillId="0" borderId="0" xfId="22" applyFont="1" applyAlignment="1">
      <alignment horizontal="left" vertical="center"/>
    </xf>
    <xf numFmtId="37" fontId="12" fillId="0" borderId="0" xfId="22" applyNumberFormat="1" applyFont="1" applyAlignment="1">
      <alignment horizontal="right"/>
    </xf>
    <xf numFmtId="168" fontId="12" fillId="0" borderId="0" xfId="22" applyNumberFormat="1" applyFont="1"/>
    <xf numFmtId="168" fontId="12" fillId="0" borderId="0" xfId="22" applyNumberFormat="1" applyFont="1" applyAlignment="1">
      <alignment horizontal="right"/>
    </xf>
    <xf numFmtId="0" fontId="4" fillId="0" borderId="0" xfId="20" applyFont="1" applyAlignment="1">
      <alignment vertical="center"/>
    </xf>
    <xf numFmtId="168" fontId="4" fillId="0" borderId="0" xfId="20" applyNumberFormat="1" applyFont="1" applyAlignment="1">
      <alignment horizontal="right" vertical="center"/>
    </xf>
    <xf numFmtId="168" fontId="4" fillId="0" borderId="0" xfId="20" applyNumberFormat="1" applyFont="1" applyAlignment="1">
      <alignment vertical="center"/>
    </xf>
    <xf numFmtId="0" fontId="4" fillId="0" borderId="0" xfId="20" applyFont="1" applyAlignment="1">
      <alignment horizontal="center" vertical="center"/>
    </xf>
    <xf numFmtId="168" fontId="12" fillId="0" borderId="0" xfId="20" applyNumberFormat="1" applyFont="1" applyAlignment="1">
      <alignment horizontal="right" vertical="center"/>
    </xf>
    <xf numFmtId="168" fontId="12" fillId="0" borderId="0" xfId="20" applyNumberFormat="1" applyFont="1" applyAlignment="1">
      <alignment vertical="center"/>
    </xf>
    <xf numFmtId="0" fontId="12" fillId="0" borderId="0" xfId="20" applyFont="1" applyAlignment="1">
      <alignment horizontal="center" vertical="center"/>
    </xf>
    <xf numFmtId="0" fontId="7" fillId="0" borderId="0" xfId="20" applyFont="1" applyAlignment="1">
      <alignment vertical="center"/>
    </xf>
    <xf numFmtId="171" fontId="12" fillId="0" borderId="0" xfId="20" applyNumberFormat="1" applyFont="1" applyAlignment="1">
      <alignment horizontal="right" vertical="center"/>
    </xf>
    <xf numFmtId="171" fontId="10" fillId="0" borderId="0" xfId="8" applyNumberFormat="1" applyFont="1" applyFill="1" applyAlignment="1">
      <alignment vertical="center"/>
    </xf>
    <xf numFmtId="0" fontId="12" fillId="0" borderId="0" xfId="20" applyFont="1" applyAlignment="1">
      <alignment horizontal="left" vertical="center" indent="3"/>
    </xf>
    <xf numFmtId="37" fontId="12" fillId="0" borderId="0" xfId="20" applyNumberFormat="1" applyFont="1" applyAlignment="1">
      <alignment vertical="center"/>
    </xf>
    <xf numFmtId="174" fontId="12" fillId="0" borderId="0" xfId="20" applyNumberFormat="1" applyFont="1" applyAlignment="1">
      <alignment vertical="center"/>
    </xf>
    <xf numFmtId="0" fontId="12" fillId="0" borderId="0" xfId="20" applyFont="1" applyAlignment="1">
      <alignment horizontal="left" vertical="center" indent="2"/>
    </xf>
    <xf numFmtId="0" fontId="11" fillId="0" borderId="0" xfId="20" applyFont="1" applyAlignment="1">
      <alignment vertical="center"/>
    </xf>
    <xf numFmtId="37" fontId="10" fillId="0" borderId="4" xfId="1" applyNumberFormat="1" applyFont="1" applyFill="1" applyBorder="1" applyAlignment="1">
      <alignment horizontal="right" vertical="center"/>
    </xf>
    <xf numFmtId="0" fontId="12" fillId="0" borderId="0" xfId="20" applyFont="1" applyAlignment="1">
      <alignment horizontal="left" vertical="center" indent="4"/>
    </xf>
    <xf numFmtId="171" fontId="5" fillId="0" borderId="0" xfId="8" applyNumberFormat="1" applyFont="1" applyFill="1" applyAlignment="1">
      <alignment vertical="center"/>
    </xf>
    <xf numFmtId="38" fontId="12" fillId="0" borderId="0" xfId="20" applyNumberFormat="1" applyFont="1" applyAlignment="1">
      <alignment horizontal="left" vertical="center" indent="2"/>
    </xf>
    <xf numFmtId="0" fontId="11" fillId="0" borderId="0" xfId="20" applyFont="1" applyAlignment="1">
      <alignment horizontal="center" vertical="center"/>
    </xf>
    <xf numFmtId="37" fontId="11" fillId="0" borderId="0" xfId="1" applyNumberFormat="1" applyFont="1" applyFill="1" applyAlignment="1">
      <alignment horizontal="right" vertical="center"/>
    </xf>
    <xf numFmtId="0" fontId="8" fillId="0" borderId="0" xfId="20" applyFont="1" applyAlignment="1">
      <alignment horizontal="left" vertical="center"/>
    </xf>
    <xf numFmtId="37" fontId="12" fillId="0" borderId="2" xfId="1" applyNumberFormat="1" applyFont="1" applyFill="1" applyBorder="1" applyAlignment="1">
      <alignment vertical="center"/>
    </xf>
    <xf numFmtId="0" fontId="12" fillId="0" borderId="0" xfId="20" applyFont="1" applyAlignment="1">
      <alignment horizontal="left" vertical="center" indent="1"/>
    </xf>
    <xf numFmtId="0" fontId="12" fillId="0" borderId="0" xfId="20" applyFont="1" applyAlignment="1">
      <alignment vertical="center" wrapText="1"/>
    </xf>
    <xf numFmtId="0" fontId="4" fillId="0" borderId="0" xfId="25" applyFont="1" applyAlignment="1">
      <alignment horizontal="left" vertical="center"/>
    </xf>
    <xf numFmtId="171" fontId="12" fillId="0" borderId="0" xfId="1" applyNumberFormat="1" applyFont="1" applyFill="1" applyBorder="1" applyAlignment="1">
      <alignment horizontal="right" vertical="center"/>
    </xf>
    <xf numFmtId="37" fontId="12" fillId="0" borderId="5" xfId="20" applyNumberFormat="1" applyFont="1" applyBorder="1" applyAlignment="1">
      <alignment vertical="center"/>
    </xf>
    <xf numFmtId="37" fontId="12" fillId="0" borderId="0" xfId="5" applyNumberFormat="1" applyFont="1" applyFill="1" applyBorder="1" applyAlignment="1">
      <alignment horizontal="right" vertical="center"/>
    </xf>
    <xf numFmtId="175" fontId="12" fillId="0" borderId="0" xfId="5" applyNumberFormat="1" applyFont="1" applyFill="1" applyAlignment="1">
      <alignment horizontal="right" vertical="center"/>
    </xf>
    <xf numFmtId="172" fontId="12" fillId="0" borderId="0" xfId="5" applyNumberFormat="1" applyFont="1" applyFill="1" applyAlignment="1">
      <alignment horizontal="right" vertical="center"/>
    </xf>
    <xf numFmtId="37" fontId="12" fillId="0" borderId="3" xfId="5" applyNumberFormat="1" applyFont="1" applyFill="1" applyBorder="1" applyAlignment="1">
      <alignment horizontal="right" vertical="center"/>
    </xf>
    <xf numFmtId="37" fontId="12" fillId="0" borderId="0" xfId="20" applyNumberFormat="1" applyFont="1" applyAlignment="1">
      <alignment horizontal="right" vertical="center"/>
    </xf>
    <xf numFmtId="165" fontId="12" fillId="0" borderId="0" xfId="1" applyFont="1" applyAlignment="1">
      <alignment vertical="center"/>
    </xf>
    <xf numFmtId="165" fontId="7" fillId="0" borderId="0" xfId="1" applyFont="1" applyAlignment="1">
      <alignment vertical="center"/>
    </xf>
    <xf numFmtId="165" fontId="4" fillId="0" borderId="0" xfId="1" applyFont="1" applyAlignment="1">
      <alignment horizontal="right" vertical="center"/>
    </xf>
    <xf numFmtId="37" fontId="12" fillId="0" borderId="0" xfId="0" applyNumberFormat="1" applyFont="1" applyAlignment="1">
      <alignment horizontal="left" vertical="center" indent="1"/>
    </xf>
    <xf numFmtId="173" fontId="12" fillId="0" borderId="0" xfId="5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169" fontId="11" fillId="0" borderId="0" xfId="1" applyNumberFormat="1" applyFont="1" applyFill="1" applyBorder="1" applyAlignment="1">
      <alignment horizontal="center" vertical="center"/>
    </xf>
    <xf numFmtId="168" fontId="11" fillId="0" borderId="0" xfId="19" applyNumberFormat="1" applyFont="1" applyAlignment="1">
      <alignment horizontal="center" vertical="center"/>
    </xf>
    <xf numFmtId="171" fontId="12" fillId="0" borderId="0" xfId="20" applyNumberFormat="1" applyFont="1" applyAlignment="1">
      <alignment vertical="center"/>
    </xf>
    <xf numFmtId="37" fontId="12" fillId="0" borderId="5" xfId="1" applyNumberFormat="1" applyFont="1" applyFill="1" applyBorder="1" applyAlignment="1">
      <alignment vertical="center"/>
    </xf>
    <xf numFmtId="38" fontId="12" fillId="0" borderId="0" xfId="20" quotePrefix="1" applyNumberFormat="1" applyFont="1" applyAlignment="1">
      <alignment horizontal="left" vertical="center" indent="3"/>
    </xf>
    <xf numFmtId="169" fontId="4" fillId="0" borderId="0" xfId="1" applyNumberFormat="1" applyFont="1" applyAlignment="1">
      <alignment vertical="center"/>
    </xf>
    <xf numFmtId="169" fontId="16" fillId="0" borderId="0" xfId="1" applyNumberFormat="1" applyFont="1" applyFill="1" applyAlignment="1">
      <alignment vertical="center"/>
    </xf>
    <xf numFmtId="0" fontId="5" fillId="0" borderId="0" xfId="20" applyFont="1" applyAlignment="1">
      <alignment vertical="center"/>
    </xf>
    <xf numFmtId="0" fontId="10" fillId="0" borderId="0" xfId="20" applyFont="1" applyAlignment="1">
      <alignment horizontal="left" vertical="center"/>
    </xf>
    <xf numFmtId="0" fontId="8" fillId="0" borderId="0" xfId="20" applyFont="1" applyAlignment="1">
      <alignment horizontal="center" vertical="center"/>
    </xf>
    <xf numFmtId="168" fontId="8" fillId="0" borderId="0" xfId="20" applyNumberFormat="1" applyFont="1" applyAlignment="1">
      <alignment horizontal="center" vertical="center"/>
    </xf>
    <xf numFmtId="0" fontId="14" fillId="0" borderId="0" xfId="20" applyFont="1" applyAlignment="1">
      <alignment vertical="center"/>
    </xf>
    <xf numFmtId="37" fontId="12" fillId="0" borderId="0" xfId="5" applyNumberFormat="1" applyFont="1" applyFill="1" applyAlignment="1">
      <alignment horizontal="right" vertical="center"/>
    </xf>
    <xf numFmtId="37" fontId="12" fillId="0" borderId="1" xfId="5" applyNumberFormat="1" applyFont="1" applyFill="1" applyBorder="1" applyAlignment="1">
      <alignment horizontal="right" vertical="center"/>
    </xf>
    <xf numFmtId="37" fontId="12" fillId="0" borderId="2" xfId="5" applyNumberFormat="1" applyFont="1" applyFill="1" applyBorder="1" applyAlignment="1">
      <alignment horizontal="right" vertical="center"/>
    </xf>
    <xf numFmtId="0" fontId="14" fillId="0" borderId="0" xfId="20" applyFont="1" applyAlignment="1">
      <alignment horizontal="center" vertical="center"/>
    </xf>
    <xf numFmtId="0" fontId="8" fillId="0" borderId="0" xfId="20" applyFont="1" applyAlignment="1">
      <alignment vertical="center"/>
    </xf>
    <xf numFmtId="37" fontId="12" fillId="0" borderId="4" xfId="5" applyNumberFormat="1" applyFont="1" applyFill="1" applyBorder="1" applyAlignment="1">
      <alignment horizontal="right" vertical="center"/>
    </xf>
    <xf numFmtId="168" fontId="8" fillId="0" borderId="0" xfId="20" applyNumberFormat="1" applyFont="1" applyAlignment="1">
      <alignment vertical="center"/>
    </xf>
    <xf numFmtId="173" fontId="12" fillId="0" borderId="0" xfId="5" applyNumberFormat="1" applyFont="1" applyFill="1" applyAlignment="1">
      <alignment horizontal="left" vertical="center" indent="3"/>
    </xf>
    <xf numFmtId="175" fontId="12" fillId="0" borderId="1" xfId="5" applyNumberFormat="1" applyFont="1" applyFill="1" applyBorder="1" applyAlignment="1">
      <alignment horizontal="right" vertical="center"/>
    </xf>
    <xf numFmtId="168" fontId="8" fillId="0" borderId="0" xfId="19" applyNumberFormat="1" applyFont="1" applyAlignment="1">
      <alignment vertical="center"/>
    </xf>
    <xf numFmtId="173" fontId="12" fillId="0" borderId="1" xfId="5" applyNumberFormat="1" applyFont="1" applyFill="1" applyBorder="1" applyAlignment="1">
      <alignment horizontal="right" vertical="center"/>
    </xf>
    <xf numFmtId="171" fontId="12" fillId="0" borderId="0" xfId="1" applyNumberFormat="1" applyFont="1" applyFill="1" applyBorder="1" applyAlignment="1">
      <alignment horizontal="center" vertical="center"/>
    </xf>
    <xf numFmtId="171" fontId="12" fillId="0" borderId="2" xfId="1" applyNumberFormat="1" applyFont="1" applyFill="1" applyBorder="1" applyAlignment="1">
      <alignment horizontal="right" vertical="center"/>
    </xf>
    <xf numFmtId="170" fontId="12" fillId="0" borderId="0" xfId="1" applyNumberFormat="1" applyFont="1" applyFill="1" applyBorder="1" applyAlignment="1">
      <alignment horizontal="center" vertical="center"/>
    </xf>
    <xf numFmtId="175" fontId="12" fillId="0" borderId="0" xfId="1" applyNumberFormat="1" applyFont="1" applyFill="1" applyBorder="1" applyAlignment="1">
      <alignment horizontal="right" vertical="center"/>
    </xf>
    <xf numFmtId="175" fontId="12" fillId="0" borderId="0" xfId="25" applyNumberFormat="1" applyFont="1" applyAlignment="1">
      <alignment horizontal="center" vertical="center"/>
    </xf>
    <xf numFmtId="175" fontId="12" fillId="0" borderId="0" xfId="1" applyNumberFormat="1" applyFont="1" applyFill="1" applyAlignment="1">
      <alignment horizontal="right" vertical="center"/>
    </xf>
    <xf numFmtId="175" fontId="12" fillId="0" borderId="0" xfId="1" applyNumberFormat="1" applyFont="1" applyFill="1" applyAlignment="1">
      <alignment horizontal="right" vertical="center" indent="4"/>
    </xf>
    <xf numFmtId="175" fontId="10" fillId="0" borderId="2" xfId="1" applyNumberFormat="1" applyFont="1" applyFill="1" applyBorder="1" applyAlignment="1">
      <alignment horizontal="right" vertical="center"/>
    </xf>
    <xf numFmtId="175" fontId="12" fillId="0" borderId="0" xfId="17" applyNumberFormat="1" applyFont="1" applyFill="1" applyAlignment="1">
      <alignment horizontal="right" vertical="center"/>
    </xf>
    <xf numFmtId="175" fontId="12" fillId="0" borderId="2" xfId="1" applyNumberFormat="1" applyFont="1" applyFill="1" applyBorder="1" applyAlignment="1">
      <alignment horizontal="right" vertical="center"/>
    </xf>
    <xf numFmtId="175" fontId="12" fillId="0" borderId="0" xfId="25" applyNumberFormat="1" applyFont="1" applyAlignment="1">
      <alignment vertical="center"/>
    </xf>
    <xf numFmtId="175" fontId="12" fillId="0" borderId="1" xfId="1" applyNumberFormat="1" applyFont="1" applyFill="1" applyBorder="1" applyAlignment="1">
      <alignment horizontal="right" vertical="center"/>
    </xf>
    <xf numFmtId="175" fontId="12" fillId="0" borderId="0" xfId="22" applyNumberFormat="1" applyFont="1"/>
    <xf numFmtId="175" fontId="12" fillId="0" borderId="3" xfId="1" applyNumberFormat="1" applyFont="1" applyFill="1" applyBorder="1" applyAlignment="1">
      <alignment horizontal="right"/>
    </xf>
    <xf numFmtId="175" fontId="12" fillId="0" borderId="0" xfId="1" applyNumberFormat="1" applyFont="1" applyFill="1"/>
    <xf numFmtId="175" fontId="12" fillId="0" borderId="4" xfId="1" applyNumberFormat="1" applyFont="1" applyFill="1" applyBorder="1" applyAlignment="1">
      <alignment horizontal="right" vertical="center"/>
    </xf>
    <xf numFmtId="175" fontId="12" fillId="0" borderId="0" xfId="0" applyNumberFormat="1" applyFont="1" applyAlignment="1">
      <alignment horizontal="right"/>
    </xf>
    <xf numFmtId="175" fontId="12" fillId="0" borderId="0" xfId="25" applyNumberFormat="1" applyFont="1" applyAlignment="1">
      <alignment horizontal="right" vertical="center"/>
    </xf>
    <xf numFmtId="175" fontId="12" fillId="0" borderId="3" xfId="1" applyNumberFormat="1" applyFont="1" applyFill="1" applyBorder="1" applyAlignment="1">
      <alignment horizontal="right" vertical="center"/>
    </xf>
    <xf numFmtId="175" fontId="12" fillId="0" borderId="0" xfId="22" applyNumberFormat="1" applyFont="1" applyAlignment="1">
      <alignment horizontal="right"/>
    </xf>
    <xf numFmtId="178" fontId="12" fillId="0" borderId="3" xfId="25" applyNumberFormat="1" applyFont="1" applyBorder="1" applyAlignment="1">
      <alignment vertical="center"/>
    </xf>
    <xf numFmtId="178" fontId="12" fillId="0" borderId="0" xfId="25" applyNumberFormat="1" applyFont="1" applyAlignment="1">
      <alignment horizontal="center" vertical="center"/>
    </xf>
    <xf numFmtId="178" fontId="12" fillId="0" borderId="0" xfId="25" applyNumberFormat="1" applyFont="1" applyAlignment="1">
      <alignment vertical="center"/>
    </xf>
    <xf numFmtId="166" fontId="21" fillId="0" borderId="0" xfId="25" applyNumberFormat="1" applyFont="1" applyAlignment="1">
      <alignment vertical="center"/>
    </xf>
    <xf numFmtId="0" fontId="22" fillId="0" borderId="0" xfId="19" applyFont="1" applyAlignment="1">
      <alignment vertical="center"/>
    </xf>
    <xf numFmtId="0" fontId="22" fillId="0" borderId="0" xfId="25" applyFont="1" applyAlignment="1">
      <alignment vertical="center"/>
    </xf>
    <xf numFmtId="166" fontId="22" fillId="0" borderId="0" xfId="25" applyNumberFormat="1" applyFont="1" applyAlignment="1">
      <alignment horizontal="right" vertical="center"/>
    </xf>
    <xf numFmtId="0" fontId="21" fillId="0" borderId="0" xfId="20" applyFont="1" applyAlignment="1">
      <alignment horizontal="center" vertical="center"/>
    </xf>
    <xf numFmtId="0" fontId="21" fillId="0" borderId="0" xfId="25" applyFont="1" applyAlignment="1">
      <alignment horizontal="center" vertical="center"/>
    </xf>
    <xf numFmtId="0" fontId="22" fillId="0" borderId="0" xfId="19" applyFont="1" applyAlignment="1">
      <alignment horizontal="center" vertical="center"/>
    </xf>
    <xf numFmtId="0" fontId="21" fillId="0" borderId="0" xfId="19" applyFont="1" applyAlignment="1">
      <alignment vertical="center"/>
    </xf>
    <xf numFmtId="0" fontId="21" fillId="0" borderId="0" xfId="19" applyFont="1" applyAlignment="1">
      <alignment horizontal="center" vertical="center"/>
    </xf>
    <xf numFmtId="0" fontId="21" fillId="0" borderId="0" xfId="19" applyFont="1" applyAlignment="1">
      <alignment horizontal="center" vertical="center" wrapText="1"/>
    </xf>
    <xf numFmtId="166" fontId="21" fillId="0" borderId="0" xfId="25" applyNumberFormat="1" applyFont="1" applyAlignment="1">
      <alignment horizontal="center" vertical="center"/>
    </xf>
    <xf numFmtId="166" fontId="21" fillId="0" borderId="2" xfId="25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25" applyFont="1" applyAlignment="1">
      <alignment vertical="center"/>
    </xf>
    <xf numFmtId="0" fontId="15" fillId="0" borderId="0" xfId="24" applyFont="1" applyAlignment="1">
      <alignment horizontal="center" vertical="center"/>
    </xf>
    <xf numFmtId="37" fontId="22" fillId="0" borderId="0" xfId="3" applyNumberFormat="1" applyFont="1" applyFill="1" applyBorder="1" applyAlignment="1">
      <alignment horizontal="right" vertical="center"/>
    </xf>
    <xf numFmtId="37" fontId="22" fillId="0" borderId="0" xfId="20" applyNumberFormat="1" applyFont="1" applyAlignment="1">
      <alignment horizontal="right" vertical="center"/>
    </xf>
    <xf numFmtId="37" fontId="14" fillId="0" borderId="0" xfId="1" applyNumberFormat="1" applyFont="1" applyBorder="1" applyAlignment="1">
      <alignment horizontal="right" vertical="center"/>
    </xf>
    <xf numFmtId="37" fontId="14" fillId="0" borderId="0" xfId="23" applyNumberFormat="1" applyFont="1" applyAlignment="1">
      <alignment horizontal="right" vertical="center"/>
    </xf>
    <xf numFmtId="37" fontId="22" fillId="0" borderId="0" xfId="2" applyNumberFormat="1" applyFont="1" applyFill="1" applyBorder="1" applyAlignment="1">
      <alignment horizontal="right" vertical="center"/>
    </xf>
    <xf numFmtId="173" fontId="14" fillId="0" borderId="0" xfId="0" applyNumberFormat="1" applyFont="1" applyAlignment="1">
      <alignment vertical="center"/>
    </xf>
    <xf numFmtId="173" fontId="14" fillId="0" borderId="0" xfId="23" applyNumberFormat="1" applyFont="1" applyAlignment="1">
      <alignment horizontal="right" vertical="center"/>
    </xf>
    <xf numFmtId="37" fontId="22" fillId="0" borderId="0" xfId="6" applyNumberFormat="1" applyFont="1" applyFill="1" applyBorder="1" applyAlignment="1">
      <alignment horizontal="right" vertical="center"/>
    </xf>
    <xf numFmtId="172" fontId="22" fillId="0" borderId="0" xfId="3" applyNumberFormat="1" applyFont="1" applyFill="1" applyBorder="1" applyAlignment="1">
      <alignment horizontal="right" vertical="center"/>
    </xf>
    <xf numFmtId="0" fontId="22" fillId="0" borderId="0" xfId="25" applyFont="1" applyAlignment="1">
      <alignment horizontal="left" vertical="center" indent="1"/>
    </xf>
    <xf numFmtId="0" fontId="22" fillId="0" borderId="0" xfId="25" applyFont="1" applyAlignment="1">
      <alignment horizontal="left" vertical="center" indent="2"/>
    </xf>
    <xf numFmtId="172" fontId="14" fillId="0" borderId="0" xfId="23" applyNumberFormat="1" applyFont="1" applyAlignment="1">
      <alignment horizontal="right" vertical="center"/>
    </xf>
    <xf numFmtId="37" fontId="22" fillId="0" borderId="0" xfId="3" applyNumberFormat="1" applyFont="1" applyFill="1" applyAlignment="1">
      <alignment horizontal="right" vertical="center"/>
    </xf>
    <xf numFmtId="177" fontId="14" fillId="0" borderId="0" xfId="0" applyNumberFormat="1" applyFont="1" applyAlignment="1">
      <alignment vertical="center"/>
    </xf>
    <xf numFmtId="173" fontId="14" fillId="0" borderId="1" xfId="23" applyNumberFormat="1" applyFont="1" applyBorder="1" applyAlignment="1">
      <alignment horizontal="right" vertical="center"/>
    </xf>
    <xf numFmtId="173" fontId="14" fillId="0" borderId="5" xfId="23" applyNumberFormat="1" applyFont="1" applyBorder="1" applyAlignment="1">
      <alignment horizontal="right" vertical="center"/>
    </xf>
    <xf numFmtId="37" fontId="22" fillId="0" borderId="0" xfId="6" applyNumberFormat="1" applyFont="1" applyFill="1" applyAlignment="1">
      <alignment horizontal="right" vertical="center"/>
    </xf>
    <xf numFmtId="37" fontId="22" fillId="0" borderId="0" xfId="2" applyNumberFormat="1" applyFont="1" applyFill="1" applyAlignment="1">
      <alignment horizontal="right" vertical="center"/>
    </xf>
    <xf numFmtId="37" fontId="14" fillId="0" borderId="4" xfId="1" applyNumberFormat="1" applyFont="1" applyFill="1" applyBorder="1" applyAlignment="1">
      <alignment horizontal="right" vertical="center"/>
    </xf>
    <xf numFmtId="37" fontId="14" fillId="0" borderId="0" xfId="1" applyNumberFormat="1" applyFont="1" applyFill="1" applyBorder="1" applyAlignment="1">
      <alignment horizontal="right" vertical="center"/>
    </xf>
    <xf numFmtId="37" fontId="22" fillId="0" borderId="0" xfId="19" applyNumberFormat="1" applyFont="1" applyAlignment="1">
      <alignment horizontal="right" vertical="center"/>
    </xf>
    <xf numFmtId="167" fontId="23" fillId="0" borderId="0" xfId="19" applyNumberFormat="1" applyFont="1" applyAlignment="1">
      <alignment vertical="center"/>
    </xf>
    <xf numFmtId="173" fontId="24" fillId="0" borderId="0" xfId="23" applyNumberFormat="1" applyFont="1" applyAlignment="1">
      <alignment horizontal="right" vertical="center"/>
    </xf>
    <xf numFmtId="37" fontId="24" fillId="0" borderId="0" xfId="1" applyNumberFormat="1" applyFont="1" applyFill="1" applyBorder="1" applyAlignment="1">
      <alignment horizontal="right" vertical="center"/>
    </xf>
    <xf numFmtId="169" fontId="22" fillId="0" borderId="0" xfId="1" applyNumberFormat="1" applyFont="1" applyFill="1" applyBorder="1" applyAlignment="1">
      <alignment horizontal="right" vertical="center"/>
    </xf>
    <xf numFmtId="165" fontId="14" fillId="0" borderId="0" xfId="1" applyFont="1" applyAlignment="1">
      <alignment horizontal="right" vertical="center"/>
    </xf>
    <xf numFmtId="165" fontId="22" fillId="0" borderId="0" xfId="1" applyFont="1" applyFill="1" applyBorder="1" applyAlignment="1">
      <alignment horizontal="right" vertical="center"/>
    </xf>
    <xf numFmtId="0" fontId="22" fillId="0" borderId="0" xfId="20" applyFont="1" applyAlignment="1">
      <alignment vertical="center"/>
    </xf>
    <xf numFmtId="0" fontId="22" fillId="0" borderId="0" xfId="20" applyFont="1" applyAlignment="1">
      <alignment horizontal="center" vertical="center"/>
    </xf>
    <xf numFmtId="0" fontId="21" fillId="0" borderId="0" xfId="20" applyFont="1" applyAlignment="1">
      <alignment vertical="center"/>
    </xf>
    <xf numFmtId="0" fontId="21" fillId="0" borderId="1" xfId="20" applyFont="1" applyBorder="1" applyAlignment="1">
      <alignment vertical="center"/>
    </xf>
    <xf numFmtId="0" fontId="15" fillId="0" borderId="0" xfId="0" applyFont="1" applyAlignment="1">
      <alignment vertical="center"/>
    </xf>
    <xf numFmtId="169" fontId="22" fillId="0" borderId="0" xfId="1" applyNumberFormat="1" applyFont="1" applyFill="1" applyAlignment="1">
      <alignment horizontal="right" vertical="center"/>
    </xf>
    <xf numFmtId="37" fontId="22" fillId="0" borderId="0" xfId="23" applyNumberFormat="1" applyFont="1" applyAlignment="1">
      <alignment horizontal="right" vertical="center"/>
    </xf>
    <xf numFmtId="167" fontId="23" fillId="0" borderId="0" xfId="20" applyNumberFormat="1" applyFont="1" applyAlignment="1">
      <alignment vertical="center"/>
    </xf>
    <xf numFmtId="170" fontId="12" fillId="0" borderId="0" xfId="1" applyNumberFormat="1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7" fontId="12" fillId="0" borderId="0" xfId="0" applyNumberFormat="1" applyFont="1" applyAlignment="1">
      <alignment horizontal="left" vertical="center"/>
    </xf>
    <xf numFmtId="0" fontId="12" fillId="0" borderId="0" xfId="22" applyFont="1" applyAlignment="1">
      <alignment horizontal="left" vertical="top" wrapText="1"/>
    </xf>
    <xf numFmtId="0" fontId="12" fillId="0" borderId="0" xfId="22" applyFont="1" applyAlignment="1">
      <alignment horizontal="left" vertical="top" wrapText="1" indent="1"/>
    </xf>
    <xf numFmtId="175" fontId="10" fillId="0" borderId="0" xfId="23" applyNumberFormat="1" applyFont="1" applyAlignment="1">
      <alignment horizontal="center" vertical="center"/>
    </xf>
    <xf numFmtId="175" fontId="10" fillId="0" borderId="1" xfId="23" applyNumberFormat="1" applyFont="1" applyBorder="1" applyAlignment="1">
      <alignment horizontal="center" vertical="center"/>
    </xf>
    <xf numFmtId="175" fontId="12" fillId="0" borderId="5" xfId="1" applyNumberFormat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horizontal="right" vertical="center"/>
    </xf>
    <xf numFmtId="173" fontId="14" fillId="0" borderId="4" xfId="1" applyNumberFormat="1" applyFont="1" applyFill="1" applyBorder="1" applyAlignment="1">
      <alignment horizontal="right" vertical="center"/>
    </xf>
    <xf numFmtId="173" fontId="14" fillId="0" borderId="4" xfId="23" applyNumberFormat="1" applyFont="1" applyBorder="1" applyAlignment="1">
      <alignment horizontal="right" vertical="center"/>
    </xf>
    <xf numFmtId="176" fontId="14" fillId="0" borderId="0" xfId="0" applyNumberFormat="1" applyFont="1" applyAlignment="1">
      <alignment horizontal="center" vertical="center"/>
    </xf>
    <xf numFmtId="37" fontId="22" fillId="0" borderId="0" xfId="3" applyNumberFormat="1" applyFont="1" applyFill="1" applyBorder="1" applyAlignment="1">
      <alignment horizontal="center" vertical="center"/>
    </xf>
    <xf numFmtId="176" fontId="14" fillId="0" borderId="5" xfId="23" applyNumberFormat="1" applyFont="1" applyBorder="1" applyAlignment="1">
      <alignment horizontal="center" vertical="center"/>
    </xf>
    <xf numFmtId="179" fontId="14" fillId="0" borderId="0" xfId="23" applyNumberFormat="1" applyFont="1" applyAlignment="1">
      <alignment horizontal="center" vertical="center"/>
    </xf>
    <xf numFmtId="173" fontId="14" fillId="0" borderId="0" xfId="23" applyNumberFormat="1" applyFont="1" applyAlignment="1">
      <alignment horizontal="center" vertical="center"/>
    </xf>
    <xf numFmtId="179" fontId="14" fillId="0" borderId="5" xfId="23" applyNumberFormat="1" applyFont="1" applyBorder="1" applyAlignment="1">
      <alignment horizontal="center" vertical="center"/>
    </xf>
    <xf numFmtId="173" fontId="14" fillId="0" borderId="5" xfId="23" applyNumberFormat="1" applyFont="1" applyBorder="1" applyAlignment="1">
      <alignment horizontal="center" vertical="center"/>
    </xf>
    <xf numFmtId="171" fontId="12" fillId="0" borderId="0" xfId="1" applyNumberFormat="1" applyFont="1" applyAlignment="1">
      <alignment vertical="center"/>
    </xf>
    <xf numFmtId="171" fontId="12" fillId="0" borderId="0" xfId="1" applyNumberFormat="1" applyFont="1" applyFill="1" applyBorder="1" applyAlignment="1">
      <alignment vertical="center"/>
    </xf>
    <xf numFmtId="171" fontId="12" fillId="0" borderId="0" xfId="1" applyNumberFormat="1" applyFont="1" applyAlignment="1">
      <alignment horizontal="center" vertical="center"/>
    </xf>
    <xf numFmtId="171" fontId="7" fillId="0" borderId="0" xfId="1" applyNumberFormat="1" applyFont="1" applyAlignment="1">
      <alignment vertical="center"/>
    </xf>
    <xf numFmtId="171" fontId="12" fillId="0" borderId="0" xfId="1" applyNumberFormat="1" applyFont="1" applyFill="1" applyAlignment="1">
      <alignment horizontal="right" vertical="center"/>
    </xf>
    <xf numFmtId="171" fontId="12" fillId="0" borderId="0" xfId="20" applyNumberFormat="1" applyFont="1" applyAlignment="1">
      <alignment horizontal="center" vertical="center"/>
    </xf>
    <xf numFmtId="171" fontId="12" fillId="0" borderId="0" xfId="1" applyNumberFormat="1" applyFont="1" applyAlignment="1">
      <alignment horizontal="right" vertical="center"/>
    </xf>
    <xf numFmtId="169" fontId="4" fillId="0" borderId="0" xfId="1" applyNumberFormat="1" applyFont="1" applyFill="1" applyAlignment="1">
      <alignment vertical="center"/>
    </xf>
    <xf numFmtId="172" fontId="12" fillId="0" borderId="0" xfId="5" applyNumberFormat="1" applyFont="1" applyFill="1" applyAlignment="1">
      <alignment horizontal="center" vertical="center"/>
    </xf>
    <xf numFmtId="172" fontId="12" fillId="0" borderId="1" xfId="5" applyNumberFormat="1" applyFont="1" applyFill="1" applyBorder="1" applyAlignment="1">
      <alignment horizontal="center" vertical="center"/>
    </xf>
    <xf numFmtId="180" fontId="14" fillId="0" borderId="0" xfId="23" applyNumberFormat="1" applyFont="1" applyAlignment="1">
      <alignment horizontal="center" vertical="center"/>
    </xf>
    <xf numFmtId="165" fontId="14" fillId="0" borderId="2" xfId="1" applyFont="1" applyBorder="1" applyAlignment="1">
      <alignment horizontal="center" vertical="center"/>
    </xf>
    <xf numFmtId="173" fontId="14" fillId="0" borderId="0" xfId="23" applyNumberFormat="1" applyFont="1" applyAlignment="1">
      <alignment vertical="center"/>
    </xf>
    <xf numFmtId="0" fontId="12" fillId="0" borderId="0" xfId="25" applyFont="1" applyFill="1" applyAlignment="1">
      <alignment horizontal="left" vertical="center" indent="2"/>
    </xf>
    <xf numFmtId="0" fontId="12" fillId="0" borderId="0" xfId="25" applyFont="1" applyFill="1" applyAlignment="1">
      <alignment horizontal="center" vertical="center"/>
    </xf>
    <xf numFmtId="0" fontId="12" fillId="0" borderId="0" xfId="25" applyFont="1" applyFill="1" applyAlignment="1">
      <alignment horizontal="left" vertical="center" indent="3"/>
    </xf>
    <xf numFmtId="0" fontId="8" fillId="0" borderId="0" xfId="25" applyFont="1" applyFill="1" applyAlignment="1">
      <alignment horizontal="left" vertical="center" indent="2"/>
    </xf>
    <xf numFmtId="37" fontId="12" fillId="0" borderId="0" xfId="25" applyNumberFormat="1" applyFont="1" applyFill="1" applyAlignment="1">
      <alignment horizontal="right" vertical="center"/>
    </xf>
    <xf numFmtId="0" fontId="4" fillId="0" borderId="0" xfId="20" applyFont="1" applyFill="1" applyAlignment="1">
      <alignment vertical="center"/>
    </xf>
    <xf numFmtId="38" fontId="12" fillId="0" borderId="0" xfId="20" applyNumberFormat="1" applyFont="1" applyFill="1" applyAlignment="1">
      <alignment vertical="center"/>
    </xf>
    <xf numFmtId="37" fontId="12" fillId="0" borderId="0" xfId="20" applyNumberFormat="1" applyFont="1" applyFill="1" applyAlignment="1">
      <alignment horizontal="right" vertical="center"/>
    </xf>
    <xf numFmtId="0" fontId="12" fillId="0" borderId="0" xfId="20" applyFont="1" applyFill="1" applyAlignment="1">
      <alignment horizontal="left" vertical="center" indent="2"/>
    </xf>
    <xf numFmtId="38" fontId="12" fillId="0" borderId="0" xfId="20" applyNumberFormat="1" applyFont="1" applyFill="1" applyAlignment="1">
      <alignment horizontal="left" vertical="center" indent="2"/>
    </xf>
    <xf numFmtId="0" fontId="12" fillId="0" borderId="0" xfId="25" applyFont="1" applyFill="1" applyAlignment="1">
      <alignment horizontal="left" vertical="center" indent="4"/>
    </xf>
    <xf numFmtId="0" fontId="7" fillId="0" borderId="0" xfId="20" applyFont="1" applyFill="1" applyAlignment="1">
      <alignment vertical="center"/>
    </xf>
    <xf numFmtId="0" fontId="12" fillId="0" borderId="0" xfId="20" applyFont="1" applyFill="1" applyAlignment="1">
      <alignment vertical="center"/>
    </xf>
    <xf numFmtId="0" fontId="12" fillId="0" borderId="0" xfId="20" applyFont="1" applyFill="1" applyAlignment="1">
      <alignment horizontal="center" vertical="center"/>
    </xf>
    <xf numFmtId="0" fontId="12" fillId="0" borderId="0" xfId="20" applyFont="1" applyFill="1" applyAlignment="1">
      <alignment horizontal="left" vertical="center" indent="3"/>
    </xf>
    <xf numFmtId="0" fontId="12" fillId="0" borderId="0" xfId="20" applyFont="1" applyFill="1" applyAlignment="1">
      <alignment horizontal="left" vertical="center"/>
    </xf>
    <xf numFmtId="165" fontId="7" fillId="0" borderId="0" xfId="1" applyFont="1" applyFill="1" applyAlignment="1">
      <alignment vertical="center"/>
    </xf>
    <xf numFmtId="0" fontId="4" fillId="0" borderId="0" xfId="25" applyFont="1" applyFill="1" applyAlignment="1">
      <alignment horizontal="left" vertical="center" indent="2"/>
    </xf>
    <xf numFmtId="0" fontId="8" fillId="0" borderId="0" xfId="20" applyFont="1" applyFill="1" applyAlignment="1">
      <alignment vertical="center"/>
    </xf>
    <xf numFmtId="0" fontId="11" fillId="0" borderId="0" xfId="20" applyFont="1" applyFill="1" applyAlignment="1">
      <alignment vertical="center"/>
    </xf>
    <xf numFmtId="168" fontId="4" fillId="0" borderId="0" xfId="19" applyNumberFormat="1" applyFont="1" applyFill="1" applyAlignment="1">
      <alignment vertical="center"/>
    </xf>
    <xf numFmtId="168" fontId="4" fillId="0" borderId="0" xfId="19" applyNumberFormat="1" applyFont="1" applyFill="1" applyAlignment="1">
      <alignment horizontal="right" vertical="center"/>
    </xf>
    <xf numFmtId="165" fontId="4" fillId="0" borderId="0" xfId="1" applyFont="1" applyFill="1" applyAlignment="1">
      <alignment horizontal="right" vertical="center"/>
    </xf>
    <xf numFmtId="175" fontId="12" fillId="0" borderId="0" xfId="25" applyNumberFormat="1" applyFont="1" applyFill="1" applyAlignment="1">
      <alignment horizontal="center" vertical="center"/>
    </xf>
    <xf numFmtId="175" fontId="12" fillId="0" borderId="0" xfId="22" applyNumberFormat="1" applyFont="1" applyFill="1"/>
    <xf numFmtId="0" fontId="12" fillId="0" borderId="0" xfId="22" applyFont="1" applyFill="1"/>
    <xf numFmtId="172" fontId="10" fillId="0" borderId="1" xfId="23" applyNumberFormat="1" applyFont="1" applyFill="1" applyBorder="1" applyAlignment="1">
      <alignment horizontal="center" vertical="center"/>
    </xf>
    <xf numFmtId="175" fontId="10" fillId="0" borderId="0" xfId="23" applyNumberFormat="1" applyFont="1" applyFill="1" applyAlignment="1">
      <alignment horizontal="center" vertical="center"/>
    </xf>
    <xf numFmtId="175" fontId="10" fillId="0" borderId="1" xfId="23" applyNumberFormat="1" applyFont="1" applyFill="1" applyBorder="1" applyAlignment="1">
      <alignment horizontal="center" vertical="center"/>
    </xf>
    <xf numFmtId="173" fontId="14" fillId="0" borderId="1" xfId="23" applyNumberFormat="1" applyFont="1" applyFill="1" applyBorder="1" applyAlignment="1">
      <alignment horizontal="right" vertical="center"/>
    </xf>
    <xf numFmtId="175" fontId="12" fillId="0" borderId="0" xfId="25" applyNumberFormat="1" applyFont="1" applyFill="1" applyAlignment="1">
      <alignment vertical="center"/>
    </xf>
    <xf numFmtId="171" fontId="12" fillId="0" borderId="0" xfId="1" applyNumberFormat="1" applyFont="1" applyFill="1" applyAlignment="1">
      <alignment vertical="center"/>
    </xf>
    <xf numFmtId="171" fontId="12" fillId="0" borderId="0" xfId="1" applyNumberFormat="1" applyFont="1" applyFill="1" applyAlignment="1">
      <alignment horizontal="center" vertical="center"/>
    </xf>
    <xf numFmtId="0" fontId="12" fillId="0" borderId="0" xfId="20" applyFont="1" applyFill="1" applyAlignment="1">
      <alignment horizontal="left" vertical="center" indent="4"/>
    </xf>
    <xf numFmtId="0" fontId="8" fillId="0" borderId="0" xfId="20" applyFont="1" applyFill="1" applyAlignment="1">
      <alignment horizontal="left" vertical="center"/>
    </xf>
    <xf numFmtId="165" fontId="4" fillId="0" borderId="0" xfId="1" applyFont="1" applyAlignment="1">
      <alignment vertical="center"/>
    </xf>
    <xf numFmtId="165" fontId="12" fillId="0" borderId="0" xfId="1" applyFont="1" applyAlignment="1">
      <alignment horizontal="right" vertical="center"/>
    </xf>
    <xf numFmtId="165" fontId="4" fillId="0" borderId="0" xfId="1" applyFont="1" applyAlignment="1">
      <alignment horizontal="center" vertical="center"/>
    </xf>
    <xf numFmtId="173" fontId="12" fillId="0" borderId="1" xfId="23" applyNumberFormat="1" applyFont="1" applyFill="1" applyBorder="1" applyAlignment="1">
      <alignment horizontal="right" vertical="center"/>
    </xf>
    <xf numFmtId="179" fontId="14" fillId="0" borderId="0" xfId="23" applyNumberFormat="1" applyFont="1" applyBorder="1" applyAlignment="1">
      <alignment horizontal="center" vertical="center"/>
    </xf>
    <xf numFmtId="179" fontId="14" fillId="0" borderId="1" xfId="23" applyNumberFormat="1" applyFont="1" applyBorder="1" applyAlignment="1">
      <alignment horizontal="center" vertical="center"/>
    </xf>
    <xf numFmtId="179" fontId="14" fillId="0" borderId="4" xfId="23" applyNumberFormat="1" applyFont="1" applyBorder="1" applyAlignment="1">
      <alignment horizontal="center" vertical="center"/>
    </xf>
    <xf numFmtId="173" fontId="14" fillId="0" borderId="4" xfId="23" applyNumberFormat="1" applyFont="1" applyBorder="1" applyAlignment="1">
      <alignment horizontal="center" vertical="center"/>
    </xf>
    <xf numFmtId="173" fontId="14" fillId="0" borderId="1" xfId="23" applyNumberFormat="1" applyFont="1" applyBorder="1" applyAlignment="1">
      <alignment horizontal="center" vertical="center"/>
    </xf>
    <xf numFmtId="173" fontId="14" fillId="0" borderId="0" xfId="23" applyNumberFormat="1" applyFont="1" applyBorder="1" applyAlignment="1">
      <alignment horizontal="right" vertical="center"/>
    </xf>
    <xf numFmtId="173" fontId="14" fillId="0" borderId="2" xfId="23" applyNumberFormat="1" applyFont="1" applyBorder="1" applyAlignment="1">
      <alignment horizontal="center" vertical="center"/>
    </xf>
    <xf numFmtId="0" fontId="21" fillId="0" borderId="5" xfId="19" applyFont="1" applyBorder="1" applyAlignment="1">
      <alignment vertical="center"/>
    </xf>
    <xf numFmtId="175" fontId="12" fillId="0" borderId="0" xfId="22" applyNumberFormat="1" applyFont="1" applyBorder="1"/>
    <xf numFmtId="173" fontId="12" fillId="0" borderId="1" xfId="23" applyNumberFormat="1" applyFont="1" applyBorder="1" applyAlignment="1">
      <alignment horizontal="right" vertical="center"/>
    </xf>
    <xf numFmtId="173" fontId="12" fillId="0" borderId="0" xfId="23" applyNumberFormat="1" applyFont="1" applyBorder="1" applyAlignment="1">
      <alignment horizontal="right" vertical="center"/>
    </xf>
    <xf numFmtId="173" fontId="14" fillId="0" borderId="0" xfId="23" applyNumberFormat="1" applyFont="1" applyFill="1" applyBorder="1" applyAlignment="1">
      <alignment horizontal="right" vertical="center"/>
    </xf>
    <xf numFmtId="175" fontId="12" fillId="0" borderId="0" xfId="22" applyNumberFormat="1" applyFont="1" applyFill="1" applyBorder="1"/>
    <xf numFmtId="173" fontId="12" fillId="0" borderId="0" xfId="23" applyNumberFormat="1" applyFont="1" applyFill="1" applyBorder="1" applyAlignment="1">
      <alignment horizontal="right" vertical="center"/>
    </xf>
    <xf numFmtId="173" fontId="14" fillId="0" borderId="0" xfId="23" applyNumberFormat="1" applyFont="1" applyBorder="1" applyAlignment="1">
      <alignment horizontal="center" vertical="center"/>
    </xf>
    <xf numFmtId="37" fontId="22" fillId="0" borderId="0" xfId="20" applyNumberFormat="1" applyFont="1" applyBorder="1" applyAlignment="1">
      <alignment horizontal="right" vertical="center"/>
    </xf>
    <xf numFmtId="0" fontId="22" fillId="0" borderId="0" xfId="20" applyFont="1" applyBorder="1" applyAlignment="1">
      <alignment vertical="center"/>
    </xf>
    <xf numFmtId="0" fontId="8" fillId="0" borderId="0" xfId="2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19" quotePrefix="1" applyFont="1" applyAlignment="1">
      <alignment horizontal="center" vertical="center"/>
    </xf>
    <xf numFmtId="0" fontId="8" fillId="0" borderId="0" xfId="19" applyFont="1" applyAlignment="1">
      <alignment horizontal="center" vertical="center"/>
    </xf>
    <xf numFmtId="168" fontId="8" fillId="0" borderId="1" xfId="25" applyNumberFormat="1" applyFont="1" applyBorder="1" applyAlignment="1">
      <alignment horizontal="right" vertical="center"/>
    </xf>
    <xf numFmtId="168" fontId="8" fillId="0" borderId="0" xfId="20" applyNumberFormat="1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168" fontId="8" fillId="0" borderId="0" xfId="19" applyNumberFormat="1" applyFont="1" applyAlignment="1">
      <alignment horizontal="center" vertical="center"/>
    </xf>
    <xf numFmtId="168" fontId="8" fillId="0" borderId="0" xfId="22" applyNumberFormat="1" applyFont="1" applyAlignment="1">
      <alignment horizontal="center" vertical="center"/>
    </xf>
    <xf numFmtId="0" fontId="8" fillId="0" borderId="0" xfId="22" applyFont="1" applyAlignment="1">
      <alignment horizontal="center" vertical="center"/>
    </xf>
    <xf numFmtId="0" fontId="8" fillId="0" borderId="0" xfId="22" quotePrefix="1" applyFont="1" applyAlignment="1">
      <alignment horizontal="center" vertical="center"/>
    </xf>
    <xf numFmtId="38" fontId="8" fillId="0" borderId="0" xfId="22" applyNumberFormat="1" applyFont="1" applyAlignment="1">
      <alignment horizontal="center" vertical="center"/>
    </xf>
    <xf numFmtId="168" fontId="8" fillId="0" borderId="0" xfId="25" applyNumberFormat="1" applyFont="1" applyAlignment="1">
      <alignment horizontal="center" vertical="center"/>
    </xf>
    <xf numFmtId="166" fontId="21" fillId="0" borderId="1" xfId="25" applyNumberFormat="1" applyFont="1" applyBorder="1" applyAlignment="1">
      <alignment horizontal="center" vertical="center"/>
    </xf>
    <xf numFmtId="0" fontId="17" fillId="0" borderId="0" xfId="25" quotePrefix="1" applyFont="1" applyAlignment="1">
      <alignment horizontal="center" vertical="center"/>
    </xf>
    <xf numFmtId="0" fontId="17" fillId="0" borderId="0" xfId="25" applyFont="1" applyAlignment="1">
      <alignment horizontal="center" vertical="center"/>
    </xf>
    <xf numFmtId="166" fontId="21" fillId="0" borderId="1" xfId="25" applyNumberFormat="1" applyFont="1" applyBorder="1" applyAlignment="1">
      <alignment horizontal="right" vertical="center"/>
    </xf>
    <xf numFmtId="0" fontId="21" fillId="0" borderId="1" xfId="25" applyFont="1" applyBorder="1" applyAlignment="1">
      <alignment horizontal="center" vertical="center"/>
    </xf>
    <xf numFmtId="0" fontId="21" fillId="0" borderId="1" xfId="19" applyFont="1" applyBorder="1" applyAlignment="1">
      <alignment horizontal="center" vertical="center"/>
    </xf>
    <xf numFmtId="0" fontId="26" fillId="0" borderId="1" xfId="25" applyFont="1" applyBorder="1" applyAlignment="1">
      <alignment horizontal="center" vertical="center"/>
    </xf>
    <xf numFmtId="0" fontId="21" fillId="0" borderId="1" xfId="20" applyFont="1" applyBorder="1" applyAlignment="1">
      <alignment horizontal="center" vertical="center"/>
    </xf>
    <xf numFmtId="0" fontId="8" fillId="0" borderId="0" xfId="20" quotePrefix="1" applyFont="1" applyAlignment="1">
      <alignment horizontal="center" vertical="center"/>
    </xf>
    <xf numFmtId="38" fontId="8" fillId="0" borderId="0" xfId="20" applyNumberFormat="1" applyFont="1" applyAlignment="1">
      <alignment horizontal="center" vertical="center"/>
    </xf>
    <xf numFmtId="166" fontId="6" fillId="0" borderId="0" xfId="25" applyNumberFormat="1" applyFont="1" applyAlignment="1">
      <alignment horizontal="right" vertical="center"/>
    </xf>
    <xf numFmtId="166" fontId="8" fillId="0" borderId="0" xfId="25" applyNumberFormat="1" applyFont="1" applyAlignment="1">
      <alignment horizontal="right" vertical="center"/>
    </xf>
  </cellXfs>
  <cellStyles count="51">
    <cellStyle name="Comma" xfId="1" builtinId="3"/>
    <cellStyle name="Comma 10" xfId="2" xr:uid="{00000000-0005-0000-0000-000001000000}"/>
    <cellStyle name="Comma 10 2" xfId="3" xr:uid="{00000000-0005-0000-0000-000002000000}"/>
    <cellStyle name="Comma 10 2 2" xfId="28" xr:uid="{41399378-AB03-437A-AD76-3A9203088003}"/>
    <cellStyle name="Comma 10 3" xfId="27" xr:uid="{4B700518-E012-45EE-8300-89B41E39B167}"/>
    <cellStyle name="Comma 11" xfId="4" xr:uid="{00000000-0005-0000-0000-000003000000}"/>
    <cellStyle name="Comma 11 2" xfId="5" xr:uid="{00000000-0005-0000-0000-000004000000}"/>
    <cellStyle name="Comma 11 2 2" xfId="30" xr:uid="{C1BBEAA4-9641-4395-9CD5-4E069286DCB8}"/>
    <cellStyle name="Comma 11 3" xfId="29" xr:uid="{25AA7B3F-B164-403B-A2D2-25C23D58E73A}"/>
    <cellStyle name="Comma 12" xfId="45" xr:uid="{22E20993-BE39-47B0-A083-8EDD47B8D7AF}"/>
    <cellStyle name="Comma 13" xfId="26" xr:uid="{31A557A9-3358-49BE-AA35-A510C085383D}"/>
    <cellStyle name="Comma 2" xfId="6" xr:uid="{00000000-0005-0000-0000-000005000000}"/>
    <cellStyle name="Comma 2 2" xfId="7" xr:uid="{00000000-0005-0000-0000-000006000000}"/>
    <cellStyle name="Comma 2 2 2" xfId="32" xr:uid="{A230428D-633E-48FA-8757-2E59852CE333}"/>
    <cellStyle name="Comma 2 3" xfId="8" xr:uid="{00000000-0005-0000-0000-000007000000}"/>
    <cellStyle name="Comma 2 3 2" xfId="33" xr:uid="{427352B5-4E5D-491F-B980-51CC51147D10}"/>
    <cellStyle name="Comma 2 4" xfId="46" xr:uid="{B32E1C42-7BDC-46CD-9301-4FFF0B3FDCFE}"/>
    <cellStyle name="Comma 2 5" xfId="31" xr:uid="{0167FDAA-EAA6-48A0-B0AC-11C59F008BB9}"/>
    <cellStyle name="Comma 3" xfId="9" xr:uid="{00000000-0005-0000-0000-000008000000}"/>
    <cellStyle name="Comma 3 2" xfId="34" xr:uid="{217BB68D-F539-4B95-B2B1-291D5BECCF99}"/>
    <cellStyle name="Comma 4" xfId="10" xr:uid="{00000000-0005-0000-0000-000009000000}"/>
    <cellStyle name="Comma 4 2" xfId="35" xr:uid="{2877CE3C-7F17-4D28-80C9-1E3551F8DF72}"/>
    <cellStyle name="Comma 5" xfId="11" xr:uid="{00000000-0005-0000-0000-00000A000000}"/>
    <cellStyle name="Comma 5 2" xfId="12" xr:uid="{00000000-0005-0000-0000-00000B000000}"/>
    <cellStyle name="Comma 5 2 2" xfId="37" xr:uid="{32686938-F52F-497C-AB1C-040546854DDB}"/>
    <cellStyle name="Comma 5 3" xfId="36" xr:uid="{5D4367EE-581E-4C6C-A820-3EB5EF034412}"/>
    <cellStyle name="Comma 6" xfId="13" xr:uid="{00000000-0005-0000-0000-00000C000000}"/>
    <cellStyle name="Comma 6 2" xfId="38" xr:uid="{F68368EA-69D5-4A23-BE92-28139FAED742}"/>
    <cellStyle name="Comma 7" xfId="14" xr:uid="{00000000-0005-0000-0000-00000D000000}"/>
    <cellStyle name="Comma 7 2" xfId="15" xr:uid="{00000000-0005-0000-0000-00000E000000}"/>
    <cellStyle name="Comma 7 2 2" xfId="40" xr:uid="{C3E92484-C8EF-4917-8C33-D27A50B593E1}"/>
    <cellStyle name="Comma 7 3" xfId="39" xr:uid="{193FD93F-5DBC-4FF0-95FD-CA92F58C193D}"/>
    <cellStyle name="Comma 8" xfId="16" xr:uid="{00000000-0005-0000-0000-00000F000000}"/>
    <cellStyle name="Comma 8 2" xfId="17" xr:uid="{00000000-0005-0000-0000-000010000000}"/>
    <cellStyle name="Comma 8 2 2" xfId="42" xr:uid="{20261B27-1ABE-4991-9C72-3A38B1F49064}"/>
    <cellStyle name="Comma 8 3" xfId="41" xr:uid="{EA117385-55A3-475C-8A82-CE3505A06F54}"/>
    <cellStyle name="Comma 9" xfId="18" xr:uid="{00000000-0005-0000-0000-000011000000}"/>
    <cellStyle name="Comma 9 2" xfId="43" xr:uid="{E3AD4886-ABD9-4D9C-BE67-DA3833771193}"/>
    <cellStyle name="Normal" xfId="0" builtinId="0"/>
    <cellStyle name="Normal 2" xfId="19" xr:uid="{00000000-0005-0000-0000-000013000000}"/>
    <cellStyle name="Normal 2 2" xfId="20" xr:uid="{00000000-0005-0000-0000-000014000000}"/>
    <cellStyle name="Normal 2 3" xfId="47" xr:uid="{85C7EABE-DA67-42C9-9205-33A40F964B00}"/>
    <cellStyle name="Normal 3" xfId="21" xr:uid="{00000000-0005-0000-0000-000015000000}"/>
    <cellStyle name="Normal 3 2" xfId="48" xr:uid="{22236437-DF62-4582-82E7-588080F337F9}"/>
    <cellStyle name="Normal 4" xfId="22" xr:uid="{00000000-0005-0000-0000-000016000000}"/>
    <cellStyle name="Normal 5" xfId="50" xr:uid="{296275A2-00BD-40EA-84BD-E5EE0E704247}"/>
    <cellStyle name="Normal 52" xfId="44" xr:uid="{F580585C-1029-42F5-BC7C-4A8F12A7FA55}"/>
    <cellStyle name="Normal_Ace Insurance thai 2 2" xfId="23" xr:uid="{00000000-0005-0000-0000-000018000000}"/>
    <cellStyle name="Normal_SHEET" xfId="24" xr:uid="{00000000-0005-0000-0000-000019000000}"/>
    <cellStyle name="Normal_Sheet1" xfId="25" xr:uid="{00000000-0005-0000-0000-00001A000000}"/>
    <cellStyle name="ปกติ_GSPP3-51Q2" xfId="49" xr:uid="{0CFADE95-C5A5-4E42-A83D-3DAF0B9B35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M53"/>
  <sheetViews>
    <sheetView view="pageBreakPreview" zoomScale="60" zoomScaleNormal="120" zoomScalePageLayoutView="70" workbookViewId="0">
      <selection activeCell="A103" sqref="A103:XFD104"/>
    </sheetView>
  </sheetViews>
  <sheetFormatPr defaultColWidth="9.453125" defaultRowHeight="21" customHeight="1"/>
  <cols>
    <col min="1" max="1" width="62.54296875" style="12" customWidth="1"/>
    <col min="2" max="2" width="6.54296875" style="12" customWidth="1"/>
    <col min="3" max="3" width="14.36328125" style="12" customWidth="1"/>
    <col min="4" max="4" width="1" style="12" customWidth="1"/>
    <col min="5" max="5" width="14.36328125" style="31" customWidth="1"/>
    <col min="6" max="6" width="1" style="31" customWidth="1"/>
    <col min="7" max="7" width="14.36328125" style="15" customWidth="1"/>
    <col min="8" max="8" width="1" style="15" customWidth="1"/>
    <col min="9" max="9" width="14.36328125" style="15" customWidth="1"/>
    <col min="10" max="10" width="1.36328125" style="12" customWidth="1"/>
    <col min="11" max="11" width="9.453125" style="12"/>
    <col min="12" max="13" width="14.6328125" style="12" bestFit="1" customWidth="1"/>
    <col min="14" max="16384" width="9.453125" style="12"/>
  </cols>
  <sheetData>
    <row r="1" spans="1:9" s="11" customFormat="1" ht="21" customHeight="1">
      <c r="A1" s="288" t="s">
        <v>0</v>
      </c>
      <c r="B1" s="289"/>
      <c r="C1" s="289"/>
      <c r="D1" s="289"/>
      <c r="E1" s="289"/>
      <c r="F1" s="289"/>
      <c r="G1" s="289"/>
      <c r="H1" s="289"/>
      <c r="I1" s="289"/>
    </row>
    <row r="2" spans="1:9" s="11" customFormat="1" ht="21" customHeight="1">
      <c r="A2" s="289" t="s">
        <v>1</v>
      </c>
      <c r="B2" s="289"/>
      <c r="C2" s="289"/>
      <c r="D2" s="289"/>
      <c r="E2" s="289"/>
      <c r="F2" s="289"/>
      <c r="G2" s="289"/>
      <c r="H2" s="289"/>
      <c r="I2" s="289"/>
    </row>
    <row r="3" spans="1:9" s="11" customFormat="1" ht="21" customHeight="1">
      <c r="A3" s="289" t="s">
        <v>2</v>
      </c>
      <c r="B3" s="289"/>
      <c r="C3" s="289"/>
      <c r="D3" s="289"/>
      <c r="E3" s="289"/>
      <c r="F3" s="289"/>
      <c r="G3" s="289"/>
      <c r="H3" s="289"/>
      <c r="I3" s="289"/>
    </row>
    <row r="4" spans="1:9" s="11" customFormat="1" ht="21" customHeight="1">
      <c r="A4" s="290" t="s">
        <v>3</v>
      </c>
      <c r="B4" s="290"/>
      <c r="C4" s="290"/>
      <c r="D4" s="290"/>
      <c r="E4" s="290"/>
      <c r="F4" s="290"/>
      <c r="G4" s="290"/>
      <c r="H4" s="290"/>
      <c r="I4" s="290"/>
    </row>
    <row r="5" spans="1:9" ht="9" customHeight="1">
      <c r="B5" s="13"/>
      <c r="C5" s="13"/>
      <c r="D5" s="13"/>
      <c r="E5" s="14"/>
      <c r="F5" s="14"/>
      <c r="H5" s="16"/>
    </row>
    <row r="6" spans="1:9" ht="21" customHeight="1">
      <c r="A6" s="113"/>
      <c r="B6" s="17" t="s">
        <v>4</v>
      </c>
      <c r="C6" s="291" t="s">
        <v>5</v>
      </c>
      <c r="D6" s="291"/>
      <c r="E6" s="291"/>
      <c r="F6" s="120"/>
      <c r="G6" s="286" t="s">
        <v>6</v>
      </c>
      <c r="H6" s="286"/>
      <c r="I6" s="286"/>
    </row>
    <row r="7" spans="1:9" ht="21" customHeight="1">
      <c r="A7" s="113"/>
      <c r="B7" s="13"/>
      <c r="C7" s="291" t="s">
        <v>7</v>
      </c>
      <c r="D7" s="291"/>
      <c r="E7" s="291"/>
      <c r="F7" s="120"/>
      <c r="G7" s="286" t="s">
        <v>7</v>
      </c>
      <c r="H7" s="286"/>
      <c r="I7" s="286"/>
    </row>
    <row r="8" spans="1:9" ht="21" customHeight="1">
      <c r="A8" s="113"/>
      <c r="B8" s="13"/>
      <c r="C8" s="103" t="s">
        <v>8</v>
      </c>
      <c r="D8" s="112"/>
      <c r="E8" s="103" t="s">
        <v>9</v>
      </c>
      <c r="F8" s="103"/>
      <c r="G8" s="103" t="s">
        <v>8</v>
      </c>
      <c r="H8" s="103"/>
      <c r="I8" s="103" t="s">
        <v>9</v>
      </c>
    </row>
    <row r="9" spans="1:9" ht="21" customHeight="1">
      <c r="A9" s="113"/>
      <c r="B9" s="13"/>
      <c r="C9" s="103" t="s">
        <v>10</v>
      </c>
      <c r="D9" s="112"/>
      <c r="E9" s="103" t="s">
        <v>11</v>
      </c>
      <c r="F9" s="103"/>
      <c r="G9" s="103" t="s">
        <v>10</v>
      </c>
      <c r="H9" s="103"/>
      <c r="I9" s="103" t="s">
        <v>11</v>
      </c>
    </row>
    <row r="10" spans="1:9" ht="21" customHeight="1">
      <c r="A10" s="113"/>
      <c r="B10" s="13"/>
      <c r="C10" s="20">
        <v>2025</v>
      </c>
      <c r="D10" s="112"/>
      <c r="E10" s="20">
        <v>2024</v>
      </c>
      <c r="F10" s="17"/>
      <c r="G10" s="20">
        <v>2025</v>
      </c>
      <c r="H10" s="17"/>
      <c r="I10" s="20">
        <v>2024</v>
      </c>
    </row>
    <row r="11" spans="1:9" ht="21" customHeight="1">
      <c r="A11" s="113"/>
      <c r="B11" s="13"/>
      <c r="C11" s="102" t="s">
        <v>12</v>
      </c>
      <c r="D11" s="13"/>
      <c r="E11" s="12"/>
      <c r="F11" s="17"/>
      <c r="G11" s="102" t="s">
        <v>12</v>
      </c>
      <c r="H11" s="17"/>
      <c r="I11" s="20"/>
    </row>
    <row r="12" spans="1:9" ht="21" customHeight="1">
      <c r="A12" s="21" t="s">
        <v>13</v>
      </c>
      <c r="B12" s="18"/>
      <c r="C12" s="18"/>
      <c r="D12" s="18"/>
      <c r="E12" s="14"/>
      <c r="F12" s="14"/>
      <c r="G12" s="22"/>
      <c r="H12" s="22"/>
      <c r="I12" s="22"/>
    </row>
    <row r="13" spans="1:9" ht="21" customHeight="1">
      <c r="A13" s="88" t="s">
        <v>14</v>
      </c>
      <c r="B13" s="18"/>
      <c r="C13" s="18"/>
      <c r="D13" s="18"/>
      <c r="E13" s="14"/>
      <c r="F13" s="14"/>
      <c r="G13" s="22"/>
      <c r="H13" s="22"/>
      <c r="I13" s="22"/>
    </row>
    <row r="14" spans="1:9" ht="21" customHeight="1">
      <c r="A14" s="23" t="s">
        <v>15</v>
      </c>
      <c r="B14" s="24">
        <v>6</v>
      </c>
      <c r="C14" s="91">
        <v>12164845</v>
      </c>
      <c r="D14" s="24"/>
      <c r="E14" s="91">
        <v>17116293</v>
      </c>
      <c r="F14" s="91"/>
      <c r="G14" s="91">
        <v>10324183</v>
      </c>
      <c r="H14" s="91"/>
      <c r="I14" s="91">
        <v>16905015</v>
      </c>
    </row>
    <row r="15" spans="1:9" ht="21" customHeight="1">
      <c r="A15" s="23" t="s">
        <v>16</v>
      </c>
      <c r="B15" s="24">
        <v>7</v>
      </c>
      <c r="C15" s="114">
        <v>26875836</v>
      </c>
      <c r="D15" s="24"/>
      <c r="E15" s="114">
        <v>27108357</v>
      </c>
      <c r="F15" s="27"/>
      <c r="G15" s="91">
        <v>25942921</v>
      </c>
      <c r="H15" s="27"/>
      <c r="I15" s="91">
        <v>27012512</v>
      </c>
    </row>
    <row r="16" spans="1:9" ht="21" customHeight="1">
      <c r="A16" s="23" t="s">
        <v>17</v>
      </c>
      <c r="B16" s="24">
        <v>19</v>
      </c>
      <c r="C16" s="225">
        <v>0</v>
      </c>
      <c r="D16" s="24"/>
      <c r="E16" s="225">
        <v>0</v>
      </c>
      <c r="F16" s="27"/>
      <c r="G16" s="225">
        <v>0</v>
      </c>
      <c r="H16" s="27"/>
      <c r="I16" s="91">
        <v>4997883</v>
      </c>
    </row>
    <row r="17" spans="1:13" s="26" customFormat="1" ht="21" customHeight="1">
      <c r="A17" s="23" t="s">
        <v>18</v>
      </c>
      <c r="B17" s="24">
        <v>8</v>
      </c>
      <c r="C17" s="100">
        <v>11222915</v>
      </c>
      <c r="D17" s="24"/>
      <c r="E17" s="100">
        <v>13177055</v>
      </c>
      <c r="F17" s="91"/>
      <c r="G17" s="91">
        <v>11222915</v>
      </c>
      <c r="H17" s="27"/>
      <c r="I17" s="91">
        <v>13177055</v>
      </c>
      <c r="J17" s="25"/>
      <c r="K17" s="25"/>
      <c r="L17" s="96"/>
      <c r="M17" s="96"/>
    </row>
    <row r="18" spans="1:13" s="26" customFormat="1" ht="21" customHeight="1">
      <c r="A18" s="23" t="s">
        <v>19</v>
      </c>
      <c r="B18" s="24"/>
      <c r="C18" s="91">
        <v>1084065</v>
      </c>
      <c r="D18" s="24"/>
      <c r="E18" s="91">
        <v>1129022</v>
      </c>
      <c r="F18" s="91"/>
      <c r="G18" s="91">
        <v>1084065</v>
      </c>
      <c r="H18" s="27"/>
      <c r="I18" s="91">
        <v>1129022</v>
      </c>
      <c r="J18" s="25"/>
      <c r="K18" s="25"/>
      <c r="L18" s="96"/>
      <c r="M18" s="96"/>
    </row>
    <row r="19" spans="1:13" s="26" customFormat="1" ht="21" customHeight="1">
      <c r="A19" s="23" t="s">
        <v>20</v>
      </c>
      <c r="B19" s="24">
        <v>9</v>
      </c>
      <c r="C19" s="91">
        <v>191419208</v>
      </c>
      <c r="D19" s="24"/>
      <c r="E19" s="91">
        <v>11049226</v>
      </c>
      <c r="F19" s="91"/>
      <c r="G19" s="91">
        <v>134547482</v>
      </c>
      <c r="H19" s="27"/>
      <c r="I19" s="91">
        <v>11049226</v>
      </c>
      <c r="J19" s="25"/>
      <c r="K19" s="25"/>
      <c r="L19" s="96"/>
      <c r="M19" s="96"/>
    </row>
    <row r="20" spans="1:13" s="26" customFormat="1" ht="21" customHeight="1">
      <c r="A20" s="23" t="s">
        <v>21</v>
      </c>
      <c r="B20" s="24"/>
      <c r="C20" s="91">
        <v>361191</v>
      </c>
      <c r="D20" s="24"/>
      <c r="E20" s="91">
        <v>495385</v>
      </c>
      <c r="F20" s="27"/>
      <c r="G20" s="115">
        <v>263676</v>
      </c>
      <c r="H20" s="7"/>
      <c r="I20" s="115">
        <v>464530</v>
      </c>
      <c r="J20" s="25"/>
      <c r="K20" s="25"/>
      <c r="L20" s="96"/>
      <c r="M20" s="96"/>
    </row>
    <row r="21" spans="1:13" s="26" customFormat="1" ht="21" customHeight="1">
      <c r="A21" s="28" t="s">
        <v>22</v>
      </c>
      <c r="B21" s="24"/>
      <c r="C21" s="116">
        <f>SUM(C14:C20)</f>
        <v>243128060</v>
      </c>
      <c r="D21" s="24"/>
      <c r="E21" s="116">
        <f>SUM(E14:E20)</f>
        <v>70075338</v>
      </c>
      <c r="F21" s="27"/>
      <c r="G21" s="116">
        <f>SUM(G14:G20)</f>
        <v>183385242</v>
      </c>
      <c r="H21" s="91"/>
      <c r="I21" s="116">
        <f>SUM(I14:I20)</f>
        <v>74735243</v>
      </c>
      <c r="J21" s="25"/>
      <c r="K21" s="25"/>
      <c r="L21" s="96"/>
      <c r="M21" s="96"/>
    </row>
    <row r="22" spans="1:13" s="26" customFormat="1" ht="21" customHeight="1">
      <c r="A22" s="113"/>
      <c r="B22" s="69"/>
      <c r="C22" s="91"/>
      <c r="D22" s="117"/>
      <c r="E22" s="91"/>
      <c r="F22" s="27"/>
      <c r="G22" s="91"/>
      <c r="H22" s="91"/>
      <c r="I22" s="91"/>
      <c r="J22" s="25"/>
      <c r="K22" s="25"/>
      <c r="L22" s="96"/>
      <c r="M22" s="96"/>
    </row>
    <row r="23" spans="1:13" s="26" customFormat="1" ht="21" customHeight="1">
      <c r="A23" s="88" t="s">
        <v>23</v>
      </c>
      <c r="B23" s="69"/>
      <c r="C23" s="91"/>
      <c r="D23" s="117"/>
      <c r="E23" s="91"/>
      <c r="F23" s="27"/>
      <c r="G23" s="91"/>
      <c r="H23" s="91"/>
      <c r="I23" s="91"/>
      <c r="J23" s="25"/>
      <c r="K23" s="25"/>
      <c r="L23" s="25"/>
    </row>
    <row r="24" spans="1:13" ht="21" customHeight="1">
      <c r="A24" s="23" t="s">
        <v>24</v>
      </c>
      <c r="B24" s="24">
        <v>10</v>
      </c>
      <c r="C24" s="225">
        <v>0</v>
      </c>
      <c r="D24" s="117"/>
      <c r="E24" s="225">
        <v>0</v>
      </c>
      <c r="F24" s="27"/>
      <c r="G24" s="92">
        <v>99499900</v>
      </c>
      <c r="H24" s="91"/>
      <c r="I24" s="92">
        <v>24499975</v>
      </c>
      <c r="J24" s="29"/>
      <c r="K24" s="29"/>
      <c r="L24" s="29"/>
    </row>
    <row r="25" spans="1:13" ht="21" customHeight="1">
      <c r="A25" s="23" t="s">
        <v>25</v>
      </c>
      <c r="B25" s="24">
        <v>11</v>
      </c>
      <c r="C25" s="100">
        <v>76611248</v>
      </c>
      <c r="D25" s="69"/>
      <c r="E25" s="100">
        <v>79137921</v>
      </c>
      <c r="F25" s="27"/>
      <c r="G25" s="100">
        <v>76611248</v>
      </c>
      <c r="H25" s="91"/>
      <c r="I25" s="91">
        <v>79137921</v>
      </c>
      <c r="J25" s="29"/>
      <c r="K25" s="29"/>
      <c r="L25" s="29"/>
    </row>
    <row r="26" spans="1:13" ht="21" customHeight="1">
      <c r="A26" s="23" t="s">
        <v>26</v>
      </c>
      <c r="B26" s="24"/>
      <c r="C26" s="100">
        <v>8806779</v>
      </c>
      <c r="D26" s="69"/>
      <c r="E26" s="100">
        <v>9694535</v>
      </c>
      <c r="F26" s="27"/>
      <c r="G26" s="100">
        <v>8756978</v>
      </c>
      <c r="H26" s="91"/>
      <c r="I26" s="100">
        <v>9674060</v>
      </c>
      <c r="J26" s="29"/>
      <c r="K26" s="29"/>
      <c r="L26" s="96"/>
      <c r="M26" s="96"/>
    </row>
    <row r="27" spans="1:13" s="26" customFormat="1" ht="21" customHeight="1">
      <c r="A27" s="23" t="s">
        <v>27</v>
      </c>
      <c r="B27" s="24"/>
      <c r="C27" s="100">
        <v>35383978</v>
      </c>
      <c r="D27" s="69"/>
      <c r="E27" s="100">
        <v>39244048</v>
      </c>
      <c r="F27" s="27"/>
      <c r="G27" s="91">
        <v>35383978</v>
      </c>
      <c r="H27" s="91"/>
      <c r="I27" s="91">
        <v>39244048</v>
      </c>
      <c r="J27" s="25"/>
      <c r="K27" s="25"/>
      <c r="L27" s="96"/>
      <c r="M27" s="96"/>
    </row>
    <row r="28" spans="1:13" s="26" customFormat="1" ht="21" customHeight="1">
      <c r="A28" s="23" t="s">
        <v>28</v>
      </c>
      <c r="B28" s="24">
        <v>12</v>
      </c>
      <c r="C28" s="100">
        <v>85323331</v>
      </c>
      <c r="D28" s="69"/>
      <c r="E28" s="100">
        <v>72898659</v>
      </c>
      <c r="F28" s="27"/>
      <c r="G28" s="91">
        <v>59048196</v>
      </c>
      <c r="H28" s="91"/>
      <c r="I28" s="91">
        <v>72898659</v>
      </c>
      <c r="J28" s="25"/>
      <c r="K28" s="25"/>
      <c r="L28" s="96"/>
      <c r="M28" s="96"/>
    </row>
    <row r="29" spans="1:13" s="26" customFormat="1" ht="21" customHeight="1">
      <c r="A29" s="23" t="s">
        <v>29</v>
      </c>
      <c r="C29" s="100">
        <v>4474734</v>
      </c>
      <c r="D29" s="69"/>
      <c r="E29" s="100">
        <v>2073820</v>
      </c>
      <c r="F29" s="27"/>
      <c r="G29" s="91">
        <v>1505571</v>
      </c>
      <c r="H29" s="91"/>
      <c r="I29" s="91">
        <v>763851</v>
      </c>
      <c r="J29" s="25"/>
      <c r="K29" s="25"/>
      <c r="L29" s="96"/>
      <c r="M29" s="96"/>
    </row>
    <row r="30" spans="1:13" s="26" customFormat="1" ht="21" customHeight="1">
      <c r="A30" s="23" t="s">
        <v>30</v>
      </c>
      <c r="B30" s="24"/>
      <c r="C30" s="124">
        <v>6084305</v>
      </c>
      <c r="D30" s="24"/>
      <c r="E30" s="124">
        <v>6084305</v>
      </c>
      <c r="F30" s="27"/>
      <c r="G30" s="115">
        <v>6084305</v>
      </c>
      <c r="H30" s="91"/>
      <c r="I30" s="115">
        <v>6084305</v>
      </c>
      <c r="J30" s="25"/>
      <c r="K30" s="25"/>
      <c r="L30" s="96"/>
      <c r="M30" s="96"/>
    </row>
    <row r="31" spans="1:13" s="26" customFormat="1" ht="21" customHeight="1">
      <c r="A31" s="28" t="s">
        <v>31</v>
      </c>
      <c r="B31" s="24"/>
      <c r="C31" s="91">
        <f>SUM(C24:C30)</f>
        <v>216684375</v>
      </c>
      <c r="D31" s="24"/>
      <c r="E31" s="91">
        <f>SUM(E24:E30)</f>
        <v>209133288</v>
      </c>
      <c r="F31" s="27"/>
      <c r="G31" s="91">
        <f>SUM(G24:G30)</f>
        <v>286890176</v>
      </c>
      <c r="H31" s="91"/>
      <c r="I31" s="91">
        <f>SUM(I24:I30)</f>
        <v>232302819</v>
      </c>
      <c r="J31" s="25"/>
      <c r="K31" s="25"/>
      <c r="L31" s="96"/>
      <c r="M31" s="96"/>
    </row>
    <row r="32" spans="1:13" s="26" customFormat="1" ht="21" customHeight="1" thickBot="1">
      <c r="A32" s="118" t="s">
        <v>32</v>
      </c>
      <c r="B32" s="24"/>
      <c r="C32" s="119">
        <f>C21+C31</f>
        <v>459812435</v>
      </c>
      <c r="D32" s="13"/>
      <c r="E32" s="119">
        <f>E21+E31</f>
        <v>279208626</v>
      </c>
      <c r="F32" s="27"/>
      <c r="G32" s="119">
        <f>G21+G31</f>
        <v>470275418</v>
      </c>
      <c r="H32" s="91"/>
      <c r="I32" s="119">
        <f>I21+I31</f>
        <v>307038062</v>
      </c>
      <c r="J32" s="25"/>
      <c r="K32" s="25"/>
      <c r="L32" s="96"/>
      <c r="M32" s="96"/>
    </row>
    <row r="33" spans="1:9" ht="21" customHeight="1" thickTop="1">
      <c r="A33" s="30"/>
      <c r="B33" s="13"/>
      <c r="C33" s="13"/>
      <c r="D33" s="13"/>
      <c r="E33" s="14"/>
      <c r="F33" s="14"/>
      <c r="G33" s="16"/>
      <c r="H33" s="16"/>
      <c r="I33" s="16"/>
    </row>
    <row r="34" spans="1:9" ht="21" customHeight="1">
      <c r="A34" s="30"/>
      <c r="B34" s="13"/>
      <c r="C34" s="13"/>
      <c r="D34" s="13"/>
      <c r="E34" s="14"/>
      <c r="F34" s="14"/>
      <c r="G34" s="14"/>
      <c r="H34" s="14"/>
      <c r="I34" s="14"/>
    </row>
    <row r="35" spans="1:9" ht="21" customHeight="1">
      <c r="A35" s="30"/>
      <c r="B35" s="13"/>
      <c r="C35" s="13"/>
      <c r="D35" s="13"/>
      <c r="E35" s="14"/>
      <c r="F35" s="14"/>
      <c r="G35" s="16"/>
      <c r="H35" s="16"/>
      <c r="I35" s="16"/>
    </row>
    <row r="36" spans="1:9" ht="21" customHeight="1">
      <c r="A36" s="30"/>
      <c r="B36" s="13"/>
      <c r="C36" s="13"/>
      <c r="D36" s="13"/>
      <c r="E36" s="14"/>
      <c r="F36" s="14"/>
      <c r="G36" s="16"/>
      <c r="H36" s="16"/>
      <c r="I36" s="16"/>
    </row>
    <row r="37" spans="1:9" ht="21" customHeight="1">
      <c r="A37" s="30"/>
      <c r="B37" s="13"/>
      <c r="C37" s="13"/>
      <c r="D37" s="13"/>
      <c r="E37" s="14"/>
      <c r="F37" s="14"/>
      <c r="G37" s="16"/>
      <c r="H37" s="16"/>
      <c r="I37" s="16"/>
    </row>
    <row r="38" spans="1:9" ht="21" customHeight="1">
      <c r="A38" s="30"/>
      <c r="B38" s="13"/>
      <c r="C38" s="13"/>
      <c r="D38" s="13"/>
      <c r="E38" s="14"/>
      <c r="F38" s="14"/>
      <c r="G38" s="16"/>
      <c r="H38" s="16"/>
      <c r="I38" s="16"/>
    </row>
    <row r="39" spans="1:9" ht="21" customHeight="1">
      <c r="A39" s="30"/>
      <c r="B39" s="13"/>
      <c r="C39" s="13"/>
      <c r="D39" s="13"/>
      <c r="E39" s="14"/>
      <c r="F39" s="14"/>
      <c r="G39" s="16"/>
      <c r="H39" s="16"/>
      <c r="I39" s="16"/>
    </row>
    <row r="40" spans="1:9" ht="21" customHeight="1">
      <c r="A40" s="30"/>
      <c r="B40" s="13"/>
      <c r="C40" s="13"/>
      <c r="D40" s="13"/>
      <c r="E40" s="14"/>
      <c r="F40" s="14"/>
      <c r="G40" s="16"/>
      <c r="H40" s="16"/>
      <c r="I40" s="16"/>
    </row>
    <row r="41" spans="1:9" ht="21" customHeight="1">
      <c r="A41" s="30"/>
      <c r="B41" s="13"/>
      <c r="C41" s="13"/>
      <c r="D41" s="13"/>
      <c r="E41" s="14"/>
      <c r="F41" s="14"/>
      <c r="G41" s="16"/>
      <c r="H41" s="16"/>
      <c r="I41" s="16"/>
    </row>
    <row r="42" spans="1:9" ht="21" customHeight="1">
      <c r="A42" s="30"/>
      <c r="B42" s="13"/>
      <c r="C42" s="13"/>
      <c r="D42" s="13"/>
      <c r="E42" s="14"/>
      <c r="F42" s="14"/>
      <c r="G42" s="16"/>
      <c r="H42" s="16"/>
      <c r="I42" s="16"/>
    </row>
    <row r="43" spans="1:9" ht="21" customHeight="1">
      <c r="A43" s="30"/>
      <c r="B43" s="13"/>
      <c r="C43" s="13"/>
      <c r="D43" s="13"/>
      <c r="E43" s="14"/>
      <c r="F43" s="14"/>
      <c r="G43" s="16"/>
      <c r="H43" s="16"/>
      <c r="I43" s="16"/>
    </row>
    <row r="44" spans="1:9" ht="21" customHeight="1">
      <c r="A44" s="30"/>
      <c r="B44" s="13"/>
      <c r="C44" s="13"/>
      <c r="D44" s="13"/>
      <c r="E44" s="14"/>
      <c r="F44" s="14"/>
      <c r="G44" s="16"/>
      <c r="H44" s="16"/>
      <c r="I44" s="16"/>
    </row>
    <row r="45" spans="1:9" ht="21" customHeight="1">
      <c r="B45" s="13"/>
      <c r="C45" s="13"/>
      <c r="D45" s="13"/>
      <c r="E45" s="14"/>
      <c r="F45" s="14"/>
      <c r="G45" s="16"/>
      <c r="H45" s="16"/>
      <c r="I45" s="16"/>
    </row>
    <row r="46" spans="1:9" ht="21" hidden="1" customHeight="1">
      <c r="B46" s="13"/>
      <c r="C46" s="13"/>
      <c r="D46" s="13"/>
      <c r="E46" s="14"/>
      <c r="F46" s="14"/>
      <c r="G46" s="16"/>
      <c r="H46" s="16"/>
      <c r="I46" s="16"/>
    </row>
    <row r="47" spans="1:9" ht="21" hidden="1" customHeight="1">
      <c r="A47" s="30"/>
      <c r="B47" s="13"/>
      <c r="C47" s="13"/>
      <c r="D47" s="13"/>
      <c r="E47" s="14"/>
      <c r="F47" s="14"/>
      <c r="G47" s="16"/>
      <c r="H47" s="16"/>
      <c r="I47" s="16"/>
    </row>
    <row r="48" spans="1:9" ht="21" hidden="1" customHeight="1"/>
    <row r="52" spans="1:9" ht="21" customHeight="1">
      <c r="A52" s="287" t="s">
        <v>33</v>
      </c>
      <c r="B52" s="287"/>
      <c r="C52" s="287"/>
      <c r="D52" s="287"/>
      <c r="E52" s="287"/>
    </row>
    <row r="53" spans="1:9" ht="21" customHeight="1">
      <c r="C53" s="29"/>
      <c r="D53" s="29"/>
      <c r="E53" s="29"/>
      <c r="F53" s="29"/>
      <c r="G53" s="29"/>
      <c r="H53" s="29"/>
      <c r="I53" s="29"/>
    </row>
  </sheetData>
  <mergeCells count="9">
    <mergeCell ref="G7:I7"/>
    <mergeCell ref="A52:E52"/>
    <mergeCell ref="A1:I1"/>
    <mergeCell ref="A2:I2"/>
    <mergeCell ref="A3:I3"/>
    <mergeCell ref="A4:I4"/>
    <mergeCell ref="G6:I6"/>
    <mergeCell ref="C6:E6"/>
    <mergeCell ref="C7:E7"/>
  </mergeCells>
  <pageMargins left="0.8" right="0.3" top="1" bottom="0.3" header="0.5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M57"/>
  <sheetViews>
    <sheetView topLeftCell="A7" zoomScale="80" zoomScaleNormal="80" zoomScaleSheetLayoutView="50" zoomScalePageLayoutView="55" workbookViewId="0">
      <selection activeCell="A21" sqref="A21"/>
    </sheetView>
  </sheetViews>
  <sheetFormatPr defaultColWidth="9.453125" defaultRowHeight="21" customHeight="1"/>
  <cols>
    <col min="1" max="1" width="56" style="11" customWidth="1"/>
    <col min="2" max="2" width="8.08984375" style="11" customWidth="1"/>
    <col min="3" max="3" width="14.453125" style="11" bestFit="1" customWidth="1"/>
    <col min="4" max="4" width="1.6328125" style="11" customWidth="1"/>
    <col min="5" max="5" width="15.6328125" style="42" customWidth="1"/>
    <col min="6" max="6" width="1.6328125" style="42" customWidth="1"/>
    <col min="7" max="7" width="14.453125" style="43" bestFit="1" customWidth="1"/>
    <col min="8" max="8" width="1.6328125" style="43" customWidth="1"/>
    <col min="9" max="9" width="15.6328125" style="43" customWidth="1"/>
    <col min="10" max="10" width="0.54296875" style="11" customWidth="1"/>
    <col min="11" max="11" width="9.453125" style="11"/>
    <col min="12" max="13" width="12.36328125" style="11" bestFit="1" customWidth="1"/>
    <col min="14" max="16384" width="9.453125" style="11"/>
  </cols>
  <sheetData>
    <row r="1" spans="1:13" ht="21" customHeight="1">
      <c r="A1" s="288" t="s">
        <v>0</v>
      </c>
      <c r="B1" s="289"/>
      <c r="C1" s="289"/>
      <c r="D1" s="289"/>
      <c r="E1" s="289"/>
      <c r="F1" s="289"/>
      <c r="G1" s="289"/>
      <c r="H1" s="289"/>
      <c r="I1" s="289"/>
    </row>
    <row r="2" spans="1:13" ht="21" customHeight="1">
      <c r="A2" s="289" t="s">
        <v>34</v>
      </c>
      <c r="B2" s="289"/>
      <c r="C2" s="289"/>
      <c r="D2" s="289"/>
      <c r="E2" s="289"/>
      <c r="F2" s="289"/>
      <c r="G2" s="289"/>
      <c r="H2" s="289"/>
      <c r="I2" s="289"/>
    </row>
    <row r="3" spans="1:13" ht="21" customHeight="1">
      <c r="A3" s="289" t="s">
        <v>2</v>
      </c>
      <c r="B3" s="289"/>
      <c r="C3" s="289"/>
      <c r="D3" s="289"/>
      <c r="E3" s="289"/>
      <c r="F3" s="289"/>
      <c r="G3" s="289"/>
      <c r="H3" s="289"/>
      <c r="I3" s="289"/>
    </row>
    <row r="4" spans="1:13" ht="21" customHeight="1">
      <c r="A4" s="290" t="s">
        <v>3</v>
      </c>
      <c r="B4" s="290"/>
      <c r="C4" s="290"/>
      <c r="D4" s="290"/>
      <c r="E4" s="290"/>
      <c r="F4" s="290"/>
      <c r="G4" s="290"/>
      <c r="H4" s="290"/>
      <c r="I4" s="290"/>
    </row>
    <row r="5" spans="1:13" ht="9" customHeight="1">
      <c r="A5" s="32"/>
      <c r="B5" s="33"/>
      <c r="C5" s="33"/>
      <c r="D5" s="33"/>
      <c r="E5" s="34"/>
      <c r="F5" s="34"/>
      <c r="G5" s="35"/>
      <c r="H5" s="36"/>
      <c r="I5" s="35"/>
    </row>
    <row r="6" spans="1:13" s="32" customFormat="1" ht="21" customHeight="1">
      <c r="A6" s="11"/>
      <c r="B6" s="17" t="s">
        <v>4</v>
      </c>
      <c r="C6" s="293" t="s">
        <v>5</v>
      </c>
      <c r="D6" s="293"/>
      <c r="E6" s="293"/>
      <c r="F6" s="123"/>
      <c r="G6" s="289" t="s">
        <v>6</v>
      </c>
      <c r="H6" s="289"/>
      <c r="I6" s="289"/>
    </row>
    <row r="7" spans="1:13" s="32" customFormat="1" ht="21" customHeight="1">
      <c r="A7" s="11"/>
      <c r="B7" s="24"/>
      <c r="C7" s="293" t="s">
        <v>7</v>
      </c>
      <c r="D7" s="293"/>
      <c r="E7" s="293"/>
      <c r="F7" s="123"/>
      <c r="G7" s="289" t="s">
        <v>7</v>
      </c>
      <c r="H7" s="289"/>
      <c r="I7" s="289"/>
    </row>
    <row r="8" spans="1:13" s="32" customFormat="1" ht="21" customHeight="1">
      <c r="A8" s="11"/>
      <c r="B8" s="24"/>
      <c r="C8" s="103" t="s">
        <v>8</v>
      </c>
      <c r="D8" s="24"/>
      <c r="E8" s="103" t="s">
        <v>9</v>
      </c>
      <c r="F8" s="103"/>
      <c r="G8" s="103" t="s">
        <v>8</v>
      </c>
      <c r="H8" s="24"/>
      <c r="I8" s="103" t="s">
        <v>9</v>
      </c>
    </row>
    <row r="9" spans="1:13" s="32" customFormat="1" ht="21" customHeight="1">
      <c r="A9" s="11"/>
      <c r="B9" s="24"/>
      <c r="C9" s="103" t="s">
        <v>10</v>
      </c>
      <c r="D9" s="24"/>
      <c r="E9" s="103" t="s">
        <v>11</v>
      </c>
      <c r="F9" s="103"/>
      <c r="G9" s="103" t="s">
        <v>10</v>
      </c>
      <c r="H9" s="24"/>
      <c r="I9" s="103" t="s">
        <v>11</v>
      </c>
    </row>
    <row r="10" spans="1:13" s="32" customFormat="1" ht="21" customHeight="1">
      <c r="A10" s="11"/>
      <c r="B10" s="24"/>
      <c r="C10" s="20">
        <v>2025</v>
      </c>
      <c r="D10" s="24"/>
      <c r="E10" s="20">
        <v>2024</v>
      </c>
      <c r="F10" s="17"/>
      <c r="G10" s="20">
        <v>2025</v>
      </c>
      <c r="H10" s="24"/>
      <c r="I10" s="20">
        <v>2024</v>
      </c>
    </row>
    <row r="11" spans="1:13" s="32" customFormat="1" ht="21" customHeight="1">
      <c r="A11" s="11"/>
      <c r="B11" s="24"/>
      <c r="C11" s="102" t="s">
        <v>12</v>
      </c>
      <c r="D11" s="24"/>
      <c r="F11" s="17"/>
      <c r="G11" s="102" t="s">
        <v>12</v>
      </c>
      <c r="H11" s="24"/>
    </row>
    <row r="12" spans="1:13" s="32" customFormat="1" ht="21" customHeight="1">
      <c r="A12" s="111" t="s">
        <v>35</v>
      </c>
      <c r="B12" s="45"/>
      <c r="C12" s="45"/>
      <c r="D12" s="63"/>
      <c r="E12" s="63"/>
      <c r="F12" s="19"/>
      <c r="G12" s="38"/>
      <c r="H12" s="38"/>
      <c r="I12" s="38"/>
    </row>
    <row r="13" spans="1:13" s="32" customFormat="1" ht="21" customHeight="1">
      <c r="A13" s="63" t="s">
        <v>36</v>
      </c>
      <c r="B13" s="24"/>
      <c r="C13" s="24"/>
      <c r="D13" s="37"/>
      <c r="E13" s="19"/>
      <c r="F13" s="19"/>
      <c r="G13" s="38"/>
      <c r="H13" s="38"/>
      <c r="I13" s="38"/>
    </row>
    <row r="14" spans="1:13" s="32" customFormat="1" ht="21" customHeight="1">
      <c r="A14" s="23" t="s">
        <v>37</v>
      </c>
      <c r="B14" s="24">
        <v>14</v>
      </c>
      <c r="C14" s="91">
        <v>14204525</v>
      </c>
      <c r="D14" s="24"/>
      <c r="E14" s="91">
        <v>27857192</v>
      </c>
      <c r="F14" s="91"/>
      <c r="G14" s="91">
        <v>13039880</v>
      </c>
      <c r="H14" s="91"/>
      <c r="I14" s="91">
        <v>27643652</v>
      </c>
      <c r="J14" s="2"/>
      <c r="K14" s="2"/>
      <c r="L14" s="97"/>
      <c r="M14" s="97"/>
    </row>
    <row r="15" spans="1:13" s="32" customFormat="1" ht="21" customHeight="1">
      <c r="A15" s="23" t="s">
        <v>38</v>
      </c>
      <c r="B15" s="24">
        <v>15</v>
      </c>
      <c r="C15" s="91">
        <v>26178530</v>
      </c>
      <c r="D15" s="24"/>
      <c r="E15" s="91">
        <v>26922785</v>
      </c>
      <c r="F15" s="91"/>
      <c r="G15" s="91">
        <v>26178530</v>
      </c>
      <c r="H15" s="91"/>
      <c r="I15" s="91">
        <v>26922785</v>
      </c>
      <c r="J15" s="2"/>
      <c r="K15" s="2"/>
      <c r="L15" s="97"/>
      <c r="M15" s="97"/>
    </row>
    <row r="16" spans="1:13" s="32" customFormat="1" ht="21" customHeight="1">
      <c r="A16" s="23" t="s">
        <v>39</v>
      </c>
      <c r="B16" s="24"/>
      <c r="C16" s="91"/>
      <c r="D16" s="24"/>
      <c r="E16" s="91"/>
      <c r="F16" s="91"/>
      <c r="G16" s="91"/>
      <c r="H16" s="91"/>
      <c r="I16" s="91"/>
      <c r="J16" s="2"/>
      <c r="K16" s="2"/>
      <c r="L16" s="97"/>
      <c r="M16" s="97"/>
    </row>
    <row r="17" spans="1:13" s="32" customFormat="1" ht="21" customHeight="1">
      <c r="A17" s="28" t="s">
        <v>40</v>
      </c>
      <c r="B17" s="24">
        <v>13</v>
      </c>
      <c r="C17" s="225">
        <v>0</v>
      </c>
      <c r="D17" s="24"/>
      <c r="E17" s="91">
        <v>10056000</v>
      </c>
      <c r="F17" s="91"/>
      <c r="G17" s="225">
        <v>0</v>
      </c>
      <c r="H17" s="91"/>
      <c r="I17" s="91">
        <v>10056000</v>
      </c>
      <c r="L17" s="97"/>
      <c r="M17" s="97"/>
    </row>
    <row r="18" spans="1:13" s="32" customFormat="1" ht="21" customHeight="1">
      <c r="A18" s="23" t="s">
        <v>41</v>
      </c>
      <c r="B18" s="24">
        <v>5</v>
      </c>
      <c r="C18" s="91">
        <v>6665328</v>
      </c>
      <c r="D18" s="24"/>
      <c r="E18" s="91">
        <v>6269612</v>
      </c>
      <c r="F18" s="91"/>
      <c r="G18" s="91">
        <v>6665328</v>
      </c>
      <c r="H18" s="91"/>
      <c r="I18" s="91">
        <v>6269612</v>
      </c>
    </row>
    <row r="19" spans="1:13" s="32" customFormat="1" ht="21" customHeight="1">
      <c r="A19" s="23" t="s">
        <v>231</v>
      </c>
      <c r="B19" s="24">
        <v>19</v>
      </c>
      <c r="C19" s="225">
        <v>0</v>
      </c>
      <c r="D19" s="24"/>
      <c r="E19" s="225">
        <v>0</v>
      </c>
      <c r="F19" s="91"/>
      <c r="G19" s="225">
        <v>0</v>
      </c>
      <c r="H19" s="91"/>
      <c r="I19" s="91">
        <v>23506169</v>
      </c>
    </row>
    <row r="20" spans="1:13" s="32" customFormat="1" ht="21" customHeight="1">
      <c r="A20" s="230" t="s">
        <v>42</v>
      </c>
      <c r="B20" s="231"/>
      <c r="C20" s="115">
        <v>2356484</v>
      </c>
      <c r="D20" s="231"/>
      <c r="E20" s="115">
        <v>2422864</v>
      </c>
      <c r="F20" s="91"/>
      <c r="G20" s="115">
        <v>2356484</v>
      </c>
      <c r="H20" s="91"/>
      <c r="I20" s="115">
        <v>2422864</v>
      </c>
    </row>
    <row r="21" spans="1:13" s="32" customFormat="1" ht="21" customHeight="1">
      <c r="A21" s="232" t="s">
        <v>43</v>
      </c>
      <c r="B21" s="231"/>
      <c r="C21" s="115">
        <f>SUM(C14:C20)</f>
        <v>49404867</v>
      </c>
      <c r="D21" s="231"/>
      <c r="E21" s="115">
        <f>SUM(E14:E20)</f>
        <v>73528453</v>
      </c>
      <c r="F21" s="91"/>
      <c r="G21" s="115">
        <f>SUM(G14:G20)</f>
        <v>48240222</v>
      </c>
      <c r="H21" s="91"/>
      <c r="I21" s="115">
        <f>SUM(I14:I20)</f>
        <v>96821082</v>
      </c>
      <c r="J21" s="2"/>
      <c r="K21" s="2"/>
      <c r="L21" s="97"/>
      <c r="M21" s="97"/>
    </row>
    <row r="22" spans="1:13" s="32" customFormat="1" ht="6" customHeight="1">
      <c r="A22" s="233"/>
      <c r="B22" s="231"/>
      <c r="C22" s="234"/>
      <c r="D22" s="231"/>
      <c r="E22" s="234"/>
      <c r="F22" s="234"/>
      <c r="G22" s="234"/>
      <c r="H22" s="27"/>
      <c r="I22" s="27"/>
      <c r="J22" s="2"/>
      <c r="K22" s="2"/>
      <c r="L22" s="97"/>
      <c r="M22" s="97"/>
    </row>
    <row r="23" spans="1:13" s="32" customFormat="1" ht="21" customHeight="1">
      <c r="A23" s="235" t="s">
        <v>44</v>
      </c>
      <c r="B23" s="231"/>
      <c r="C23" s="234"/>
      <c r="D23" s="231"/>
      <c r="E23" s="234"/>
      <c r="F23" s="234"/>
      <c r="G23" s="234"/>
      <c r="H23" s="27"/>
      <c r="I23" s="27"/>
      <c r="J23" s="2"/>
      <c r="K23" s="2"/>
    </row>
    <row r="24" spans="1:13" s="32" customFormat="1" ht="21" customHeight="1">
      <c r="A24" s="230" t="s">
        <v>45</v>
      </c>
      <c r="B24" s="231">
        <v>13</v>
      </c>
      <c r="C24" s="225">
        <v>0</v>
      </c>
      <c r="D24" s="231"/>
      <c r="E24" s="91">
        <v>18268000</v>
      </c>
      <c r="F24" s="91"/>
      <c r="G24" s="225">
        <v>0</v>
      </c>
      <c r="H24" s="91"/>
      <c r="I24" s="91">
        <v>18268000</v>
      </c>
      <c r="J24" s="2"/>
      <c r="K24" s="2"/>
    </row>
    <row r="25" spans="1:13" s="32" customFormat="1" ht="21" customHeight="1">
      <c r="A25" s="230" t="s">
        <v>46</v>
      </c>
      <c r="B25" s="231">
        <v>5</v>
      </c>
      <c r="C25" s="91">
        <v>31165848</v>
      </c>
      <c r="D25" s="231"/>
      <c r="E25" s="91">
        <v>34625923</v>
      </c>
      <c r="F25" s="91"/>
      <c r="G25" s="91">
        <v>31165848</v>
      </c>
      <c r="H25" s="91"/>
      <c r="I25" s="91">
        <v>34625923</v>
      </c>
    </row>
    <row r="26" spans="1:13" s="32" customFormat="1" ht="21" customHeight="1">
      <c r="A26" s="230" t="s">
        <v>47</v>
      </c>
      <c r="B26" s="231"/>
      <c r="C26" s="115">
        <v>10045719</v>
      </c>
      <c r="D26" s="231"/>
      <c r="E26" s="115">
        <v>8655950</v>
      </c>
      <c r="F26" s="91"/>
      <c r="G26" s="115">
        <v>9658639</v>
      </c>
      <c r="H26" s="91"/>
      <c r="I26" s="115">
        <v>8452583</v>
      </c>
    </row>
    <row r="27" spans="1:13" s="32" customFormat="1" ht="21" customHeight="1">
      <c r="A27" s="232" t="s">
        <v>48</v>
      </c>
      <c r="B27" s="231"/>
      <c r="C27" s="115">
        <f>SUM(C24:C26)</f>
        <v>41211567</v>
      </c>
      <c r="D27" s="231"/>
      <c r="E27" s="115">
        <f>SUM(E24:E26)</f>
        <v>61549873</v>
      </c>
      <c r="F27" s="91"/>
      <c r="G27" s="115">
        <f>SUM(G24:G26)</f>
        <v>40824487</v>
      </c>
      <c r="H27" s="91"/>
      <c r="I27" s="115">
        <f>SUM(I24:I26)</f>
        <v>61346506</v>
      </c>
    </row>
    <row r="28" spans="1:13" s="32" customFormat="1" ht="21" customHeight="1">
      <c r="A28" s="247" t="s">
        <v>49</v>
      </c>
      <c r="B28" s="231"/>
      <c r="C28" s="115">
        <f>+C21+C27</f>
        <v>90616434</v>
      </c>
      <c r="D28" s="231"/>
      <c r="E28" s="115">
        <f>+E21+E27</f>
        <v>135078326</v>
      </c>
      <c r="F28" s="91"/>
      <c r="G28" s="115">
        <f>+G21+G27</f>
        <v>89064709</v>
      </c>
      <c r="H28" s="91"/>
      <c r="I28" s="115">
        <f>+I21+I27</f>
        <v>158167588</v>
      </c>
    </row>
    <row r="29" spans="1:13" s="32" customFormat="1" ht="6" customHeight="1">
      <c r="A29" s="233"/>
      <c r="B29" s="231"/>
      <c r="C29" s="234"/>
      <c r="D29" s="231"/>
      <c r="E29" s="234"/>
      <c r="F29" s="234"/>
      <c r="G29" s="234"/>
      <c r="H29" s="27"/>
      <c r="I29" s="27"/>
      <c r="J29" s="2"/>
      <c r="K29" s="2"/>
      <c r="L29" s="97"/>
      <c r="M29" s="97"/>
    </row>
    <row r="30" spans="1:13" s="32" customFormat="1" ht="21" customHeight="1">
      <c r="A30" s="235" t="s">
        <v>50</v>
      </c>
      <c r="B30" s="231"/>
      <c r="C30" s="234"/>
      <c r="D30" s="231"/>
      <c r="E30" s="234"/>
      <c r="F30" s="234"/>
      <c r="G30" s="234"/>
      <c r="H30" s="27"/>
      <c r="I30" s="27"/>
      <c r="J30" s="40"/>
      <c r="K30" s="40"/>
    </row>
    <row r="31" spans="1:13" s="32" customFormat="1" ht="21" customHeight="1">
      <c r="A31" s="236" t="s">
        <v>51</v>
      </c>
      <c r="B31" s="231">
        <v>16</v>
      </c>
      <c r="C31" s="234"/>
      <c r="D31" s="121"/>
      <c r="E31" s="234"/>
      <c r="F31" s="234"/>
      <c r="G31" s="237"/>
      <c r="H31" s="27"/>
      <c r="I31" s="95"/>
      <c r="J31" s="40"/>
      <c r="K31" s="40"/>
      <c r="L31" s="97"/>
      <c r="M31" s="97"/>
    </row>
    <row r="32" spans="1:13" s="32" customFormat="1" ht="21" customHeight="1">
      <c r="A32" s="238" t="s">
        <v>52</v>
      </c>
      <c r="B32" s="231"/>
      <c r="C32" s="234"/>
      <c r="D32" s="231"/>
      <c r="E32" s="234"/>
      <c r="F32" s="234"/>
      <c r="G32" s="237"/>
      <c r="H32" s="27"/>
      <c r="I32" s="95"/>
      <c r="J32" s="40"/>
      <c r="K32" s="40"/>
      <c r="L32" s="97"/>
      <c r="M32" s="97"/>
    </row>
    <row r="33" spans="1:13" s="32" customFormat="1" ht="21" customHeight="1" thickBot="1">
      <c r="A33" s="232" t="s">
        <v>53</v>
      </c>
      <c r="B33" s="231"/>
      <c r="C33" s="94">
        <v>100000000</v>
      </c>
      <c r="D33" s="231"/>
      <c r="E33" s="94">
        <v>100000000</v>
      </c>
      <c r="F33" s="234"/>
      <c r="G33" s="94">
        <v>100000000</v>
      </c>
      <c r="H33" s="27"/>
      <c r="I33" s="94">
        <v>100000000</v>
      </c>
      <c r="J33" s="41"/>
      <c r="K33" s="41"/>
      <c r="L33" s="97"/>
      <c r="M33" s="97"/>
    </row>
    <row r="34" spans="1:13" s="32" customFormat="1" ht="21" customHeight="1" thickTop="1">
      <c r="A34" s="239" t="s">
        <v>54</v>
      </c>
      <c r="B34" s="231"/>
      <c r="C34" s="237"/>
      <c r="D34" s="231"/>
      <c r="E34" s="237"/>
      <c r="F34" s="234"/>
      <c r="G34" s="237"/>
      <c r="H34" s="27"/>
      <c r="I34" s="95"/>
    </row>
    <row r="35" spans="1:13" s="32" customFormat="1" ht="21" customHeight="1">
      <c r="A35" s="232" t="s">
        <v>57</v>
      </c>
      <c r="B35" s="231"/>
      <c r="C35" s="241"/>
      <c r="D35" s="231"/>
      <c r="E35" s="241"/>
      <c r="F35" s="241"/>
      <c r="G35" s="241"/>
      <c r="H35" s="70"/>
      <c r="I35" s="70"/>
    </row>
    <row r="36" spans="1:13" s="32" customFormat="1" ht="21" customHeight="1">
      <c r="A36" s="240" t="s">
        <v>56</v>
      </c>
      <c r="B36" s="231"/>
      <c r="C36" s="237">
        <v>100000000</v>
      </c>
      <c r="D36" s="231"/>
      <c r="E36" s="225">
        <v>0</v>
      </c>
      <c r="F36" s="234"/>
      <c r="G36" s="237">
        <v>100000000</v>
      </c>
      <c r="H36" s="27"/>
      <c r="I36" s="225">
        <v>0</v>
      </c>
      <c r="L36" s="97"/>
      <c r="M36" s="97"/>
    </row>
    <row r="37" spans="1:13" s="32" customFormat="1" ht="21" customHeight="1">
      <c r="A37" s="232" t="s">
        <v>55</v>
      </c>
      <c r="B37" s="231"/>
      <c r="C37" s="237"/>
      <c r="D37" s="231"/>
      <c r="E37" s="237"/>
      <c r="F37" s="234"/>
      <c r="G37" s="237"/>
      <c r="H37" s="27"/>
      <c r="I37" s="95"/>
    </row>
    <row r="38" spans="1:13" s="32" customFormat="1" ht="21" customHeight="1">
      <c r="A38" s="240" t="s">
        <v>56</v>
      </c>
      <c r="B38" s="231"/>
      <c r="C38" s="225">
        <v>0</v>
      </c>
      <c r="D38" s="231"/>
      <c r="E38" s="237">
        <v>75000000</v>
      </c>
      <c r="F38" s="234"/>
      <c r="G38" s="225">
        <v>0</v>
      </c>
      <c r="H38" s="27"/>
      <c r="I38" s="95">
        <v>75000000</v>
      </c>
    </row>
    <row r="39" spans="1:13" s="32" customFormat="1" ht="21" customHeight="1">
      <c r="A39" s="242" t="s">
        <v>58</v>
      </c>
      <c r="B39" s="231"/>
      <c r="C39" s="91">
        <v>234514307</v>
      </c>
      <c r="D39" s="231"/>
      <c r="E39" s="91">
        <v>18742932</v>
      </c>
      <c r="F39" s="234"/>
      <c r="G39" s="91">
        <v>234514307</v>
      </c>
      <c r="H39" s="27"/>
      <c r="I39" s="91">
        <v>18742932</v>
      </c>
      <c r="L39" s="97"/>
      <c r="M39" s="97"/>
    </row>
    <row r="40" spans="1:13" s="32" customFormat="1" ht="21" customHeight="1">
      <c r="A40" s="242" t="s">
        <v>223</v>
      </c>
      <c r="B40" s="231"/>
      <c r="C40" s="91">
        <f>'SE Consol'!H28</f>
        <v>-196229</v>
      </c>
      <c r="D40" s="231"/>
      <c r="E40" s="225">
        <v>0</v>
      </c>
      <c r="F40" s="234"/>
      <c r="G40" s="225">
        <v>0</v>
      </c>
      <c r="H40" s="27"/>
      <c r="I40" s="225">
        <v>0</v>
      </c>
      <c r="L40" s="97"/>
      <c r="M40" s="97"/>
    </row>
    <row r="41" spans="1:13" s="32" customFormat="1" ht="21" customHeight="1">
      <c r="A41" s="242" t="s">
        <v>59</v>
      </c>
      <c r="B41" s="243"/>
      <c r="C41" s="91"/>
      <c r="D41" s="243"/>
      <c r="E41" s="91"/>
      <c r="F41" s="234"/>
      <c r="G41" s="91"/>
      <c r="H41" s="27"/>
      <c r="I41" s="91"/>
      <c r="L41" s="97"/>
      <c r="M41" s="97"/>
    </row>
    <row r="42" spans="1:13" s="32" customFormat="1" ht="21" customHeight="1">
      <c r="A42" s="238" t="s">
        <v>60</v>
      </c>
      <c r="B42" s="243"/>
      <c r="C42" s="242"/>
      <c r="D42" s="243"/>
      <c r="E42" s="242"/>
      <c r="F42" s="234"/>
      <c r="G42" s="91"/>
      <c r="H42" s="27"/>
      <c r="I42" s="91"/>
    </row>
    <row r="43" spans="1:13" s="32" customFormat="1" ht="21" customHeight="1">
      <c r="A43" s="244" t="s">
        <v>61</v>
      </c>
      <c r="B43" s="243"/>
      <c r="C43" s="234">
        <v>4200000</v>
      </c>
      <c r="D43" s="242"/>
      <c r="E43" s="234">
        <v>4200000</v>
      </c>
      <c r="F43" s="91"/>
      <c r="G43" s="91">
        <v>4200000</v>
      </c>
      <c r="H43" s="91"/>
      <c r="I43" s="91">
        <v>4200000</v>
      </c>
      <c r="L43" s="97"/>
      <c r="M43" s="97"/>
    </row>
    <row r="44" spans="1:13" s="32" customFormat="1" ht="21" customHeight="1">
      <c r="A44" s="238" t="s">
        <v>62</v>
      </c>
      <c r="B44" s="242"/>
      <c r="C44" s="234">
        <f>'SE Consol'!L32</f>
        <v>31339844</v>
      </c>
      <c r="D44" s="242"/>
      <c r="E44" s="234">
        <v>46794124</v>
      </c>
      <c r="F44" s="91"/>
      <c r="G44" s="91">
        <f>'SE Separate'!J26</f>
        <v>43590104</v>
      </c>
      <c r="H44" s="91"/>
      <c r="I44" s="91">
        <v>51904155</v>
      </c>
    </row>
    <row r="45" spans="1:13" s="32" customFormat="1" ht="21" customHeight="1">
      <c r="A45" s="245" t="s">
        <v>63</v>
      </c>
      <c r="B45" s="242"/>
      <c r="C45" s="122">
        <f>'SE Consol'!R32</f>
        <v>-1093702</v>
      </c>
      <c r="D45" s="242"/>
      <c r="E45" s="122">
        <v>-976613</v>
      </c>
      <c r="F45" s="91"/>
      <c r="G45" s="122">
        <f>'SE Separate'!R26</f>
        <v>-1093702</v>
      </c>
      <c r="H45" s="27"/>
      <c r="I45" s="122">
        <v>-976613</v>
      </c>
    </row>
    <row r="46" spans="1:13" s="97" customFormat="1" ht="21" customHeight="1">
      <c r="A46" s="245" t="s">
        <v>64</v>
      </c>
      <c r="B46" s="242"/>
      <c r="C46" s="91"/>
      <c r="D46" s="246"/>
      <c r="E46" s="91"/>
      <c r="F46" s="246"/>
      <c r="G46" s="91"/>
      <c r="I46" s="91"/>
    </row>
    <row r="47" spans="1:13" s="97" customFormat="1" ht="21" customHeight="1">
      <c r="A47" s="238" t="s">
        <v>65</v>
      </c>
      <c r="B47" s="242"/>
      <c r="C47" s="91">
        <f>SUM(C36:C45)</f>
        <v>368764220</v>
      </c>
      <c r="D47" s="242"/>
      <c r="E47" s="91">
        <f>SUM(E36:E45)</f>
        <v>143760443</v>
      </c>
      <c r="F47" s="91"/>
      <c r="G47" s="91">
        <f>SUM(G36:G45)</f>
        <v>381210709</v>
      </c>
      <c r="H47" s="91"/>
      <c r="I47" s="91">
        <f>SUM(I36:I45)</f>
        <v>148870474</v>
      </c>
    </row>
    <row r="48" spans="1:13" ht="21" customHeight="1">
      <c r="A48" s="245" t="s">
        <v>66</v>
      </c>
      <c r="B48" s="242"/>
      <c r="C48" s="124">
        <f>'SE Consol'!V32</f>
        <v>431781</v>
      </c>
      <c r="D48" s="242"/>
      <c r="E48" s="115">
        <v>369857</v>
      </c>
      <c r="F48" s="91"/>
      <c r="G48" s="226">
        <v>0</v>
      </c>
      <c r="H48" s="95"/>
      <c r="I48" s="226">
        <v>0</v>
      </c>
    </row>
    <row r="49" spans="1:13" ht="21" customHeight="1">
      <c r="A49" s="247" t="s">
        <v>67</v>
      </c>
      <c r="B49" s="242"/>
      <c r="C49" s="115">
        <f>SUM(C46:C48)</f>
        <v>369196001</v>
      </c>
      <c r="D49" s="242"/>
      <c r="E49" s="115">
        <f>SUM(E46:E48)</f>
        <v>144130300</v>
      </c>
      <c r="F49" s="91"/>
      <c r="G49" s="115">
        <f>SUM(G46:G48)</f>
        <v>381210709</v>
      </c>
      <c r="H49" s="95"/>
      <c r="I49" s="115">
        <f>SUM(I46:I48)</f>
        <v>148870474</v>
      </c>
    </row>
    <row r="50" spans="1:13" ht="21" customHeight="1" thickBot="1">
      <c r="A50" s="248" t="s">
        <v>68</v>
      </c>
      <c r="B50" s="249"/>
      <c r="C50" s="119">
        <f>+C28+C49</f>
        <v>459812435</v>
      </c>
      <c r="D50" s="242"/>
      <c r="E50" s="119">
        <f>+E28+E49</f>
        <v>279208626</v>
      </c>
      <c r="F50" s="237"/>
      <c r="G50" s="119">
        <f>+G28+G49</f>
        <v>470275418</v>
      </c>
      <c r="H50" s="95"/>
      <c r="I50" s="119">
        <f>+I28+I49</f>
        <v>307038062</v>
      </c>
    </row>
    <row r="51" spans="1:13" s="32" customFormat="1" ht="16" thickTop="1">
      <c r="A51" s="233"/>
      <c r="B51" s="231"/>
      <c r="C51" s="234"/>
      <c r="D51" s="231"/>
      <c r="E51" s="234"/>
      <c r="F51" s="234"/>
      <c r="G51" s="234"/>
      <c r="H51" s="27"/>
      <c r="I51" s="27"/>
      <c r="J51" s="2"/>
      <c r="K51" s="2"/>
      <c r="L51" s="97"/>
      <c r="M51" s="97"/>
    </row>
    <row r="52" spans="1:13" s="32" customFormat="1" ht="15.5">
      <c r="A52" s="233"/>
      <c r="B52" s="231"/>
      <c r="C52" s="234"/>
      <c r="D52" s="231"/>
      <c r="E52" s="234"/>
      <c r="F52" s="234"/>
      <c r="G52" s="234"/>
      <c r="H52" s="27"/>
      <c r="I52" s="27"/>
      <c r="J52" s="2"/>
      <c r="K52" s="2"/>
      <c r="L52" s="97"/>
      <c r="M52" s="97"/>
    </row>
    <row r="53" spans="1:13" ht="18.5" customHeight="1">
      <c r="E53" s="11"/>
      <c r="F53" s="250"/>
      <c r="G53" s="251"/>
    </row>
    <row r="54" spans="1:13" ht="21" customHeight="1">
      <c r="A54" s="292" t="s">
        <v>33</v>
      </c>
      <c r="B54" s="292"/>
      <c r="C54" s="292"/>
      <c r="D54" s="292"/>
      <c r="E54" s="292"/>
      <c r="F54" s="250"/>
      <c r="G54" s="252"/>
      <c r="I54" s="98"/>
    </row>
    <row r="57" spans="1:13" s="32" customFormat="1" ht="10.25" customHeight="1">
      <c r="A57" s="39"/>
      <c r="B57" s="24"/>
      <c r="C57" s="27"/>
      <c r="D57" s="24"/>
      <c r="E57" s="27"/>
      <c r="F57" s="27"/>
      <c r="G57" s="27"/>
      <c r="H57" s="27"/>
      <c r="I57" s="27"/>
      <c r="J57" s="2"/>
      <c r="K57" s="2"/>
      <c r="L57" s="97"/>
      <c r="M57" s="97"/>
    </row>
  </sheetData>
  <mergeCells count="9">
    <mergeCell ref="G7:I7"/>
    <mergeCell ref="A54:E54"/>
    <mergeCell ref="A1:I1"/>
    <mergeCell ref="A2:I2"/>
    <mergeCell ref="A3:I3"/>
    <mergeCell ref="A4:I4"/>
    <mergeCell ref="G6:I6"/>
    <mergeCell ref="C6:E6"/>
    <mergeCell ref="C7:E7"/>
  </mergeCells>
  <pageMargins left="0.8" right="0.3" top="1" bottom="0.3" header="0.5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5DFB1-ADFB-4119-8477-21E0D53F3F5C}">
  <sheetPr>
    <tabColor rgb="FF00B050"/>
  </sheetPr>
  <dimension ref="A1:K71"/>
  <sheetViews>
    <sheetView topLeftCell="A29" zoomScale="90" zoomScaleNormal="90" workbookViewId="0">
      <selection activeCell="A51" sqref="A51"/>
    </sheetView>
  </sheetViews>
  <sheetFormatPr defaultColWidth="9.36328125" defaultRowHeight="20" customHeight="1"/>
  <cols>
    <col min="1" max="1" width="51.54296875" style="44" customWidth="1"/>
    <col min="2" max="2" width="4.54296875" style="44" customWidth="1"/>
    <col min="3" max="3" width="8.6328125" style="44" customWidth="1"/>
    <col min="4" max="4" width="14.54296875" style="44" customWidth="1"/>
    <col min="5" max="5" width="1.453125" style="44" customWidth="1"/>
    <col min="6" max="6" width="14.54296875" style="61" customWidth="1"/>
    <col min="7" max="7" width="2" style="61" customWidth="1"/>
    <col min="8" max="8" width="14.54296875" style="62" customWidth="1"/>
    <col min="9" max="9" width="2.6328125" style="62" customWidth="1"/>
    <col min="10" max="10" width="14.54296875" style="62" customWidth="1"/>
    <col min="11" max="11" width="1.6328125" style="44" customWidth="1"/>
    <col min="12" max="16384" width="9.36328125" style="44"/>
  </cols>
  <sheetData>
    <row r="1" spans="1:10" ht="20" customHeight="1">
      <c r="A1" s="296" t="s">
        <v>0</v>
      </c>
      <c r="B1" s="296"/>
      <c r="C1" s="295"/>
      <c r="D1" s="295"/>
      <c r="E1" s="295"/>
      <c r="F1" s="295"/>
      <c r="G1" s="295"/>
      <c r="H1" s="295"/>
      <c r="I1" s="295"/>
      <c r="J1" s="295"/>
    </row>
    <row r="2" spans="1:10" ht="20" customHeight="1">
      <c r="A2" s="297" t="s">
        <v>69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ht="20" customHeight="1">
      <c r="A3" s="297" t="s">
        <v>70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0" ht="20" customHeight="1">
      <c r="A4" s="298" t="s">
        <v>71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10" ht="20" customHeight="1">
      <c r="A5" s="290" t="s">
        <v>3</v>
      </c>
      <c r="B5" s="290"/>
      <c r="C5" s="290"/>
      <c r="D5" s="290"/>
      <c r="E5" s="290"/>
      <c r="F5" s="290"/>
      <c r="G5" s="290"/>
      <c r="H5" s="290"/>
      <c r="I5" s="290"/>
      <c r="J5" s="290"/>
    </row>
    <row r="6" spans="1:10" s="45" customFormat="1" ht="9" customHeight="1">
      <c r="C6" s="24"/>
      <c r="D6" s="24"/>
      <c r="E6" s="24"/>
      <c r="F6" s="46"/>
      <c r="G6" s="46"/>
      <c r="H6" s="47"/>
      <c r="I6" s="47"/>
    </row>
    <row r="7" spans="1:10" ht="20" customHeight="1">
      <c r="C7" s="17" t="s">
        <v>204</v>
      </c>
      <c r="D7" s="294" t="s">
        <v>5</v>
      </c>
      <c r="E7" s="294"/>
      <c r="F7" s="294"/>
      <c r="G7" s="294"/>
      <c r="H7" s="295" t="s">
        <v>6</v>
      </c>
      <c r="I7" s="295"/>
      <c r="J7" s="295"/>
    </row>
    <row r="8" spans="1:10" ht="20" customHeight="1">
      <c r="C8" s="24"/>
      <c r="D8" s="294" t="s">
        <v>7</v>
      </c>
      <c r="E8" s="294"/>
      <c r="F8" s="294"/>
      <c r="G8" s="294"/>
      <c r="H8" s="295" t="str">
        <f>D8</f>
        <v>FINANCIAL  STATEMENTS</v>
      </c>
      <c r="I8" s="295"/>
      <c r="J8" s="295"/>
    </row>
    <row r="9" spans="1:10" ht="18.649999999999999" customHeight="1">
      <c r="D9" s="20">
        <v>2025</v>
      </c>
      <c r="F9" s="20">
        <v>2024</v>
      </c>
      <c r="G9" s="48"/>
      <c r="H9" s="20">
        <f>+D9</f>
        <v>2025</v>
      </c>
      <c r="I9" s="48"/>
      <c r="J9" s="20">
        <f>+F9</f>
        <v>2024</v>
      </c>
    </row>
    <row r="10" spans="1:10" ht="20" customHeight="1">
      <c r="A10" s="49" t="s">
        <v>72</v>
      </c>
      <c r="B10" s="49"/>
      <c r="C10" s="24"/>
      <c r="D10" s="24"/>
      <c r="E10" s="24"/>
      <c r="F10" s="46"/>
      <c r="G10" s="46"/>
      <c r="H10" s="47"/>
      <c r="I10" s="47"/>
      <c r="J10" s="47"/>
    </row>
    <row r="11" spans="1:10" ht="20" customHeight="1">
      <c r="A11" s="50" t="s">
        <v>73</v>
      </c>
      <c r="B11" s="50"/>
      <c r="C11" s="24"/>
      <c r="D11" s="128">
        <v>54593179</v>
      </c>
      <c r="E11" s="129"/>
      <c r="F11" s="128">
        <v>51170491</v>
      </c>
      <c r="G11" s="128"/>
      <c r="H11" s="128">
        <v>54643180</v>
      </c>
      <c r="I11" s="128"/>
      <c r="J11" s="128">
        <v>51170491</v>
      </c>
    </row>
    <row r="12" spans="1:10" ht="20" customHeight="1">
      <c r="A12" s="50" t="s">
        <v>74</v>
      </c>
      <c r="B12" s="50"/>
      <c r="C12" s="24"/>
      <c r="D12" s="128">
        <v>73484</v>
      </c>
      <c r="E12" s="129"/>
      <c r="F12" s="128">
        <v>147377</v>
      </c>
      <c r="G12" s="128"/>
      <c r="H12" s="128">
        <v>73484</v>
      </c>
      <c r="I12" s="128"/>
      <c r="J12" s="128">
        <v>147377</v>
      </c>
    </row>
    <row r="13" spans="1:10" ht="20" customHeight="1">
      <c r="A13" s="51" t="s">
        <v>75</v>
      </c>
      <c r="B13" s="51"/>
      <c r="C13" s="24"/>
      <c r="D13" s="128">
        <v>723622</v>
      </c>
      <c r="E13" s="129"/>
      <c r="F13" s="128">
        <v>181243</v>
      </c>
      <c r="G13" s="130"/>
      <c r="H13" s="128">
        <v>2283027</v>
      </c>
      <c r="I13" s="131"/>
      <c r="J13" s="128">
        <v>326843</v>
      </c>
    </row>
    <row r="14" spans="1:10" ht="20" customHeight="1">
      <c r="A14" s="52" t="s">
        <v>76</v>
      </c>
      <c r="B14" s="52"/>
      <c r="C14" s="24"/>
      <c r="D14" s="132">
        <f>SUM(D11:D13)</f>
        <v>55390285</v>
      </c>
      <c r="E14" s="129"/>
      <c r="F14" s="132">
        <f>SUM(F11:F13)</f>
        <v>51499111</v>
      </c>
      <c r="G14" s="130"/>
      <c r="H14" s="132">
        <f>SUM(H11:H13)</f>
        <v>56999691</v>
      </c>
      <c r="I14" s="130"/>
      <c r="J14" s="132">
        <f>SUM(J11:J13)</f>
        <v>51644711</v>
      </c>
    </row>
    <row r="15" spans="1:10" ht="5" customHeight="1">
      <c r="C15" s="24"/>
      <c r="D15" s="130"/>
      <c r="E15" s="129"/>
      <c r="F15" s="130"/>
      <c r="G15" s="130"/>
      <c r="H15" s="130"/>
      <c r="I15" s="130"/>
      <c r="J15" s="130"/>
    </row>
    <row r="16" spans="1:10" ht="20" customHeight="1">
      <c r="A16" s="49" t="s">
        <v>77</v>
      </c>
      <c r="B16" s="49"/>
      <c r="C16" s="24"/>
      <c r="D16" s="130"/>
      <c r="E16" s="129"/>
      <c r="F16" s="130"/>
      <c r="G16" s="130"/>
      <c r="H16" s="130"/>
      <c r="I16" s="130"/>
      <c r="J16" s="130"/>
    </row>
    <row r="17" spans="1:11" ht="20" customHeight="1">
      <c r="A17" s="50" t="s">
        <v>78</v>
      </c>
      <c r="B17" s="50"/>
      <c r="C17" s="24"/>
      <c r="D17" s="128">
        <v>24866114</v>
      </c>
      <c r="E17" s="129"/>
      <c r="F17" s="128">
        <v>26955303</v>
      </c>
      <c r="G17" s="133"/>
      <c r="H17" s="128">
        <v>24866114</v>
      </c>
      <c r="I17" s="133"/>
      <c r="J17" s="128">
        <v>26955303</v>
      </c>
    </row>
    <row r="18" spans="1:11" ht="20" customHeight="1">
      <c r="A18" s="50" t="s">
        <v>79</v>
      </c>
      <c r="B18" s="50"/>
      <c r="C18" s="24"/>
      <c r="D18" s="128">
        <v>11901</v>
      </c>
      <c r="E18" s="129"/>
      <c r="F18" s="128">
        <v>24695</v>
      </c>
      <c r="G18" s="133"/>
      <c r="H18" s="128">
        <v>11901</v>
      </c>
      <c r="I18" s="133"/>
      <c r="J18" s="128">
        <v>24695</v>
      </c>
    </row>
    <row r="19" spans="1:11" ht="20" customHeight="1">
      <c r="A19" s="50" t="s">
        <v>80</v>
      </c>
      <c r="B19" s="50"/>
      <c r="C19" s="24"/>
      <c r="D19" s="128">
        <v>2743445</v>
      </c>
      <c r="E19" s="129"/>
      <c r="F19" s="128">
        <v>2130942</v>
      </c>
      <c r="G19" s="133"/>
      <c r="H19" s="128">
        <v>2743445</v>
      </c>
      <c r="I19" s="133"/>
      <c r="J19" s="128">
        <v>2130942</v>
      </c>
    </row>
    <row r="20" spans="1:11" ht="20" customHeight="1">
      <c r="A20" s="50" t="s">
        <v>81</v>
      </c>
      <c r="B20" s="50"/>
      <c r="C20" s="24"/>
      <c r="D20" s="128">
        <v>765928</v>
      </c>
      <c r="E20" s="129"/>
      <c r="F20" s="128">
        <v>2072717</v>
      </c>
      <c r="G20" s="133"/>
      <c r="H20" s="128">
        <v>235279</v>
      </c>
      <c r="I20" s="133"/>
      <c r="J20" s="128">
        <v>1674261</v>
      </c>
    </row>
    <row r="21" spans="1:11" ht="20" customHeight="1">
      <c r="A21" s="50" t="s">
        <v>82</v>
      </c>
      <c r="B21" s="50"/>
      <c r="C21" s="24"/>
      <c r="D21" s="128">
        <v>16202440</v>
      </c>
      <c r="E21" s="129"/>
      <c r="F21" s="128">
        <v>13369594</v>
      </c>
      <c r="G21" s="133"/>
      <c r="H21" s="128">
        <v>12368215</v>
      </c>
      <c r="I21" s="133"/>
      <c r="J21" s="128">
        <v>11494000</v>
      </c>
    </row>
    <row r="22" spans="1:11" ht="20" customHeight="1">
      <c r="A22" s="52" t="s">
        <v>83</v>
      </c>
      <c r="B22" s="52"/>
      <c r="C22" s="24"/>
      <c r="D22" s="134">
        <f>SUM(D17:D21)</f>
        <v>44589828</v>
      </c>
      <c r="E22" s="129"/>
      <c r="F22" s="134">
        <f>SUM(F17:F21)</f>
        <v>44553251</v>
      </c>
      <c r="G22" s="130"/>
      <c r="H22" s="134">
        <f>SUM(H17:H21)</f>
        <v>40224954</v>
      </c>
      <c r="I22" s="130"/>
      <c r="J22" s="134">
        <f>SUM(J17:J21)</f>
        <v>42279201</v>
      </c>
    </row>
    <row r="23" spans="1:11" ht="20" customHeight="1">
      <c r="A23" s="49" t="s">
        <v>191</v>
      </c>
      <c r="B23" s="49"/>
      <c r="C23" s="24"/>
      <c r="D23" s="128">
        <f>+D14-D22</f>
        <v>10800457</v>
      </c>
      <c r="E23" s="129"/>
      <c r="F23" s="128">
        <f>+F14-F22</f>
        <v>6945860</v>
      </c>
      <c r="G23" s="128"/>
      <c r="H23" s="128">
        <f>+H14-H22</f>
        <v>16774737</v>
      </c>
      <c r="I23" s="128"/>
      <c r="J23" s="128">
        <f>+J14-J22</f>
        <v>9365510</v>
      </c>
    </row>
    <row r="24" spans="1:11" ht="20" customHeight="1">
      <c r="A24" s="53" t="s">
        <v>84</v>
      </c>
      <c r="B24" s="53"/>
      <c r="C24" s="24"/>
      <c r="D24" s="128">
        <v>-692870</v>
      </c>
      <c r="E24" s="129"/>
      <c r="F24" s="128">
        <v>-534707</v>
      </c>
      <c r="G24" s="135"/>
      <c r="H24" s="128">
        <v>-717395</v>
      </c>
      <c r="I24" s="135"/>
      <c r="J24" s="128">
        <v>-555501</v>
      </c>
    </row>
    <row r="25" spans="1:11" ht="20" customHeight="1">
      <c r="A25" s="53" t="s">
        <v>85</v>
      </c>
      <c r="B25" s="53"/>
      <c r="C25" s="24"/>
      <c r="D25" s="128"/>
      <c r="E25" s="129"/>
      <c r="F25" s="128"/>
      <c r="G25" s="135"/>
      <c r="H25" s="128"/>
      <c r="I25" s="135"/>
      <c r="J25" s="128"/>
    </row>
    <row r="26" spans="1:11" ht="20" customHeight="1">
      <c r="A26" s="99" t="s">
        <v>86</v>
      </c>
      <c r="B26" s="53"/>
      <c r="C26" s="24"/>
      <c r="D26" s="136">
        <v>-1059066</v>
      </c>
      <c r="E26" s="129"/>
      <c r="F26" s="136">
        <v>372622</v>
      </c>
      <c r="G26" s="128"/>
      <c r="H26" s="136">
        <v>-1059066</v>
      </c>
      <c r="I26" s="128"/>
      <c r="J26" s="136">
        <v>372622</v>
      </c>
    </row>
    <row r="27" spans="1:11" ht="20" customHeight="1">
      <c r="A27" s="49" t="s">
        <v>192</v>
      </c>
      <c r="B27" s="49"/>
      <c r="C27" s="24"/>
      <c r="D27" s="128">
        <f>SUM(D23:D26)</f>
        <v>9048521</v>
      </c>
      <c r="E27" s="129"/>
      <c r="F27" s="128">
        <f>SUM(F23:F26)</f>
        <v>6783775</v>
      </c>
      <c r="G27" s="128"/>
      <c r="H27" s="128">
        <f>SUM(H23:H26)</f>
        <v>14998276</v>
      </c>
      <c r="I27" s="128"/>
      <c r="J27" s="128">
        <f>SUM(J23:J26)</f>
        <v>9182631</v>
      </c>
    </row>
    <row r="28" spans="1:11" ht="20" customHeight="1">
      <c r="A28" s="53" t="s">
        <v>87</v>
      </c>
      <c r="B28" s="53"/>
      <c r="C28" s="24"/>
      <c r="D28" s="136">
        <v>-1289208</v>
      </c>
      <c r="E28" s="253"/>
      <c r="F28" s="136">
        <v>-1364804</v>
      </c>
      <c r="G28" s="130"/>
      <c r="H28" s="136">
        <v>-2931917</v>
      </c>
      <c r="I28" s="130"/>
      <c r="J28" s="136">
        <v>-1364804</v>
      </c>
    </row>
    <row r="29" spans="1:11" ht="20" customHeight="1">
      <c r="A29" s="49" t="s">
        <v>193</v>
      </c>
      <c r="B29" s="49"/>
      <c r="D29" s="128">
        <f>SUM(D27:D28)</f>
        <v>7759313</v>
      </c>
      <c r="E29" s="254"/>
      <c r="F29" s="128">
        <f>SUM(F27:F28)</f>
        <v>5418971</v>
      </c>
      <c r="G29" s="130"/>
      <c r="H29" s="128">
        <f>SUM(H27:H28)</f>
        <v>12066359</v>
      </c>
      <c r="I29" s="128"/>
      <c r="J29" s="128">
        <f>SUM(J27:J28)</f>
        <v>7817827</v>
      </c>
    </row>
    <row r="30" spans="1:11" ht="5" customHeight="1">
      <c r="A30" s="49"/>
      <c r="B30" s="49"/>
      <c r="D30" s="128"/>
      <c r="E30" s="137"/>
      <c r="F30" s="128"/>
      <c r="G30" s="130"/>
      <c r="H30" s="128"/>
      <c r="I30" s="128"/>
      <c r="J30" s="128"/>
    </row>
    <row r="31" spans="1:11" ht="20" hidden="1" customHeight="1">
      <c r="A31" s="200" t="s">
        <v>88</v>
      </c>
      <c r="B31" s="101"/>
      <c r="F31" s="44"/>
      <c r="G31" s="44"/>
      <c r="H31" s="44"/>
      <c r="I31" s="44"/>
      <c r="J31" s="44"/>
    </row>
    <row r="32" spans="1:11" ht="20" hidden="1" customHeight="1">
      <c r="A32" s="201" t="s">
        <v>89</v>
      </c>
      <c r="B32" s="201"/>
      <c r="C32" s="24"/>
      <c r="D32" s="24"/>
      <c r="E32" s="24"/>
      <c r="F32" s="24"/>
      <c r="G32" s="24"/>
      <c r="H32" s="24"/>
      <c r="I32" s="24"/>
      <c r="J32" s="24"/>
      <c r="K32" s="24"/>
    </row>
    <row r="33" spans="1:10" ht="20" hidden="1" customHeight="1">
      <c r="A33" s="99" t="s">
        <v>90</v>
      </c>
      <c r="B33" s="99"/>
      <c r="D33" s="128"/>
      <c r="E33" s="137"/>
      <c r="F33" s="128"/>
      <c r="G33" s="130"/>
      <c r="H33" s="128"/>
      <c r="I33" s="128"/>
      <c r="J33" s="128"/>
    </row>
    <row r="34" spans="1:10" ht="20" hidden="1" customHeight="1">
      <c r="A34" s="202" t="s">
        <v>91</v>
      </c>
      <c r="B34" s="202"/>
      <c r="C34" s="24"/>
      <c r="D34" s="137"/>
      <c r="E34" s="129"/>
      <c r="F34" s="137"/>
      <c r="G34" s="137"/>
      <c r="H34" s="137"/>
      <c r="I34" s="137"/>
      <c r="J34" s="137"/>
    </row>
    <row r="35" spans="1:10" ht="20" hidden="1" customHeight="1">
      <c r="A35" s="203" t="s">
        <v>92</v>
      </c>
      <c r="B35" s="203"/>
      <c r="C35" s="24"/>
      <c r="D35" s="204" t="s">
        <v>127</v>
      </c>
      <c r="E35" s="129"/>
      <c r="F35" s="204" t="s">
        <v>127</v>
      </c>
      <c r="G35" s="130"/>
      <c r="H35" s="204" t="s">
        <v>127</v>
      </c>
      <c r="I35" s="128"/>
      <c r="J35" s="204" t="s">
        <v>127</v>
      </c>
    </row>
    <row r="36" spans="1:10" ht="20" hidden="1" customHeight="1">
      <c r="A36" s="202" t="s">
        <v>93</v>
      </c>
      <c r="B36" s="202"/>
      <c r="C36" s="24"/>
      <c r="D36" s="128"/>
      <c r="E36" s="129"/>
      <c r="F36" s="128"/>
      <c r="G36" s="130"/>
      <c r="H36" s="128"/>
      <c r="I36" s="128"/>
      <c r="J36" s="128"/>
    </row>
    <row r="37" spans="1:10" ht="20" hidden="1" customHeight="1">
      <c r="A37" s="203" t="s">
        <v>90</v>
      </c>
      <c r="B37" s="203"/>
      <c r="C37" s="24"/>
      <c r="D37" s="205" t="s">
        <v>127</v>
      </c>
      <c r="E37" s="129"/>
      <c r="F37" s="205" t="s">
        <v>127</v>
      </c>
      <c r="G37" s="130"/>
      <c r="H37" s="205" t="s">
        <v>127</v>
      </c>
      <c r="I37" s="128"/>
      <c r="J37" s="205" t="s">
        <v>127</v>
      </c>
    </row>
    <row r="38" spans="1:10" ht="20" hidden="1" customHeight="1">
      <c r="A38" s="57" t="s">
        <v>94</v>
      </c>
      <c r="B38" s="57"/>
      <c r="D38" s="206"/>
      <c r="E38" s="137"/>
      <c r="F38" s="206"/>
      <c r="G38" s="130"/>
      <c r="H38" s="206"/>
      <c r="I38" s="128"/>
      <c r="J38" s="206"/>
    </row>
    <row r="39" spans="1:10" ht="20" hidden="1" customHeight="1">
      <c r="A39" s="58" t="s">
        <v>95</v>
      </c>
      <c r="B39" s="58"/>
      <c r="D39" s="278">
        <f>SUM(D35:D37)</f>
        <v>0</v>
      </c>
      <c r="E39" s="137"/>
      <c r="F39" s="278">
        <f>SUM(F35:F37)</f>
        <v>0</v>
      </c>
      <c r="G39" s="130"/>
      <c r="H39" s="278">
        <f>SUM(H35:H37)</f>
        <v>0</v>
      </c>
      <c r="I39" s="128"/>
      <c r="J39" s="278">
        <f>SUM(J35:J37)</f>
        <v>0</v>
      </c>
    </row>
    <row r="40" spans="1:10" ht="20" customHeight="1">
      <c r="A40" s="49" t="s">
        <v>220</v>
      </c>
      <c r="B40" s="58"/>
      <c r="D40" s="279"/>
      <c r="E40" s="137"/>
      <c r="F40" s="279"/>
      <c r="G40" s="130"/>
      <c r="H40" s="279"/>
      <c r="I40" s="128"/>
      <c r="J40" s="279"/>
    </row>
    <row r="41" spans="1:10" ht="20" customHeight="1">
      <c r="A41" s="53" t="s">
        <v>224</v>
      </c>
      <c r="B41" s="58"/>
      <c r="D41" s="279"/>
      <c r="E41" s="277"/>
      <c r="F41" s="279"/>
      <c r="G41" s="128"/>
      <c r="H41" s="279"/>
      <c r="I41" s="128"/>
      <c r="J41" s="279"/>
    </row>
    <row r="42" spans="1:10" ht="20" customHeight="1">
      <c r="A42" s="99" t="s">
        <v>221</v>
      </c>
      <c r="B42" s="58"/>
      <c r="E42" s="277"/>
      <c r="F42" s="279"/>
      <c r="G42" s="128"/>
      <c r="I42" s="128"/>
      <c r="J42" s="279"/>
    </row>
    <row r="43" spans="1:10" ht="20" customHeight="1">
      <c r="A43" s="99" t="s">
        <v>222</v>
      </c>
      <c r="B43" s="58"/>
      <c r="D43" s="279">
        <f>'SE Consol'!P30-D45</f>
        <v>-146361</v>
      </c>
      <c r="E43" s="277"/>
      <c r="F43" s="279">
        <f>F36</f>
        <v>0</v>
      </c>
      <c r="G43" s="128"/>
      <c r="H43" s="279">
        <f>'SE Separate'!P24-'PL (3M)'!H45</f>
        <v>-146361</v>
      </c>
      <c r="I43" s="128"/>
      <c r="J43" s="279">
        <f>J36</f>
        <v>0</v>
      </c>
    </row>
    <row r="44" spans="1:10" ht="20" customHeight="1">
      <c r="A44" s="99" t="s">
        <v>227</v>
      </c>
      <c r="B44" s="58"/>
      <c r="D44" s="279"/>
      <c r="E44" s="277"/>
      <c r="F44" s="279"/>
      <c r="G44" s="128"/>
      <c r="H44" s="279"/>
      <c r="I44" s="128"/>
      <c r="J44" s="279"/>
    </row>
    <row r="45" spans="1:10" ht="20" customHeight="1">
      <c r="A45" s="99" t="s">
        <v>225</v>
      </c>
      <c r="B45" s="58"/>
      <c r="D45" s="278">
        <v>29272</v>
      </c>
      <c r="E45" s="277"/>
      <c r="F45" s="278">
        <f>F38</f>
        <v>0</v>
      </c>
      <c r="G45" s="128"/>
      <c r="H45" s="278">
        <v>29272</v>
      </c>
      <c r="I45" s="128"/>
      <c r="J45" s="278">
        <f>J38</f>
        <v>0</v>
      </c>
    </row>
    <row r="46" spans="1:10" ht="20" customHeight="1">
      <c r="A46" s="53" t="s">
        <v>232</v>
      </c>
      <c r="B46" s="101"/>
      <c r="D46" s="278">
        <f>SUM(D43:D45)</f>
        <v>-117089</v>
      </c>
      <c r="E46" s="137"/>
      <c r="F46" s="278">
        <f>F39</f>
        <v>0</v>
      </c>
      <c r="G46" s="130"/>
      <c r="H46" s="278">
        <f>SUM(H43:H45)</f>
        <v>-117089</v>
      </c>
      <c r="I46" s="128"/>
      <c r="J46" s="278">
        <f>J39</f>
        <v>0</v>
      </c>
    </row>
    <row r="47" spans="1:10" ht="20" customHeight="1" thickBot="1">
      <c r="A47" s="49" t="s">
        <v>194</v>
      </c>
      <c r="B47" s="49"/>
      <c r="C47" s="24"/>
      <c r="D47" s="138">
        <f>+D46+D29</f>
        <v>7642224</v>
      </c>
      <c r="E47" s="129"/>
      <c r="F47" s="138">
        <f>+F46+F29</f>
        <v>5418971</v>
      </c>
      <c r="G47" s="128"/>
      <c r="H47" s="138">
        <f>+H46+H29</f>
        <v>11949270</v>
      </c>
      <c r="I47" s="128"/>
      <c r="J47" s="138">
        <f>+J46+J29</f>
        <v>7817827</v>
      </c>
    </row>
    <row r="48" spans="1:10" ht="6" customHeight="1" thickTop="1">
      <c r="A48" s="54"/>
      <c r="B48" s="54"/>
      <c r="C48" s="24"/>
      <c r="D48" s="139"/>
      <c r="E48" s="129"/>
      <c r="F48" s="139"/>
      <c r="G48" s="139"/>
      <c r="H48" s="139"/>
      <c r="I48" s="139"/>
      <c r="J48" s="139"/>
    </row>
    <row r="49" spans="1:11" ht="20" customHeight="1">
      <c r="A49" s="49" t="s">
        <v>201</v>
      </c>
      <c r="B49" s="49"/>
      <c r="C49" s="24"/>
      <c r="D49" s="135"/>
      <c r="E49" s="129"/>
      <c r="F49" s="135"/>
      <c r="G49" s="135"/>
      <c r="H49" s="135"/>
      <c r="I49" s="135"/>
      <c r="J49" s="135"/>
    </row>
    <row r="50" spans="1:11" ht="20" customHeight="1">
      <c r="A50" s="53" t="s">
        <v>96</v>
      </c>
      <c r="B50" s="53"/>
      <c r="C50" s="24"/>
      <c r="D50" s="135">
        <f>+D29-D51</f>
        <v>7859707</v>
      </c>
      <c r="E50" s="129"/>
      <c r="F50" s="135">
        <f>+F29-F51</f>
        <v>5466951</v>
      </c>
      <c r="G50" s="135"/>
      <c r="H50" s="135">
        <f>+H29</f>
        <v>12066359</v>
      </c>
      <c r="I50" s="135"/>
      <c r="J50" s="135">
        <f>+J29</f>
        <v>7817827</v>
      </c>
      <c r="K50" s="55"/>
    </row>
    <row r="51" spans="1:11" ht="20" customHeight="1">
      <c r="A51" s="53" t="s">
        <v>66</v>
      </c>
      <c r="B51" s="53"/>
      <c r="C51" s="24"/>
      <c r="D51" s="135">
        <v>-100394</v>
      </c>
      <c r="E51" s="129"/>
      <c r="F51" s="135">
        <v>-47980</v>
      </c>
      <c r="G51" s="135"/>
      <c r="H51" s="225" t="s">
        <v>127</v>
      </c>
      <c r="I51" s="135"/>
      <c r="J51" s="225" t="s">
        <v>127</v>
      </c>
    </row>
    <row r="52" spans="1:11" ht="20" customHeight="1" thickBot="1">
      <c r="A52" s="56"/>
      <c r="B52" s="56"/>
      <c r="C52" s="24"/>
      <c r="D52" s="140">
        <f>SUM(D50:D51)</f>
        <v>7759313</v>
      </c>
      <c r="E52" s="129"/>
      <c r="F52" s="140">
        <f>SUM(F50:F51)</f>
        <v>5418971</v>
      </c>
      <c r="G52" s="128"/>
      <c r="H52" s="140">
        <f>SUM(H50:H51)</f>
        <v>12066359</v>
      </c>
      <c r="I52" s="128"/>
      <c r="J52" s="140">
        <f>SUM(J50:J51)</f>
        <v>7817827</v>
      </c>
    </row>
    <row r="53" spans="1:11" ht="3.65" customHeight="1" thickTop="1">
      <c r="C53" s="24"/>
      <c r="D53" s="130"/>
      <c r="E53" s="129"/>
      <c r="F53" s="130"/>
      <c r="G53" s="130"/>
      <c r="H53" s="130"/>
      <c r="I53" s="130"/>
      <c r="J53" s="130"/>
    </row>
    <row r="54" spans="1:11" ht="20" customHeight="1">
      <c r="A54" s="49" t="s">
        <v>202</v>
      </c>
      <c r="B54" s="49"/>
      <c r="C54" s="24"/>
      <c r="D54" s="128"/>
      <c r="E54" s="129"/>
      <c r="F54" s="128"/>
      <c r="G54" s="128"/>
      <c r="H54" s="128"/>
      <c r="I54" s="128"/>
      <c r="J54" s="128"/>
    </row>
    <row r="55" spans="1:11" ht="19.25" customHeight="1">
      <c r="A55" s="53" t="s">
        <v>96</v>
      </c>
      <c r="B55" s="53"/>
      <c r="C55" s="24"/>
      <c r="D55" s="135">
        <f>+D47-D56</f>
        <v>7742618</v>
      </c>
      <c r="E55" s="129"/>
      <c r="F55" s="135">
        <f>+F47-F56</f>
        <v>5466951</v>
      </c>
      <c r="G55" s="128"/>
      <c r="H55" s="135">
        <f>+H47</f>
        <v>11949270</v>
      </c>
      <c r="I55" s="141"/>
      <c r="J55" s="135">
        <f>+J47</f>
        <v>7817827</v>
      </c>
    </row>
    <row r="56" spans="1:11" ht="20" customHeight="1">
      <c r="A56" s="53" t="s">
        <v>66</v>
      </c>
      <c r="B56" s="53"/>
      <c r="C56" s="24"/>
      <c r="D56" s="135">
        <f>+D51</f>
        <v>-100394</v>
      </c>
      <c r="E56" s="129"/>
      <c r="F56" s="135">
        <f>+F51</f>
        <v>-47980</v>
      </c>
      <c r="G56" s="135"/>
      <c r="H56" s="129" t="str">
        <f>+H51</f>
        <v>-</v>
      </c>
      <c r="I56" s="135"/>
      <c r="J56" s="129" t="str">
        <f>+J51</f>
        <v>-</v>
      </c>
    </row>
    <row r="57" spans="1:11" ht="20" customHeight="1" thickBot="1">
      <c r="A57" s="56"/>
      <c r="B57" s="56"/>
      <c r="C57" s="24"/>
      <c r="D57" s="140">
        <f>SUM(D55:D56)</f>
        <v>7642224</v>
      </c>
      <c r="E57" s="129"/>
      <c r="F57" s="140">
        <f>SUM(F55:F56)</f>
        <v>5418971</v>
      </c>
      <c r="G57" s="128"/>
      <c r="H57" s="140">
        <f>SUM(H55:H56)</f>
        <v>11949270</v>
      </c>
      <c r="I57" s="128"/>
      <c r="J57" s="140">
        <f>SUM(J55:J56)</f>
        <v>7817827</v>
      </c>
    </row>
    <row r="58" spans="1:11" ht="5" customHeight="1" thickTop="1">
      <c r="C58" s="24"/>
      <c r="D58" s="142"/>
      <c r="E58" s="129"/>
      <c r="F58" s="142"/>
      <c r="G58" s="142"/>
      <c r="H58" s="142"/>
      <c r="I58" s="142"/>
      <c r="J58" s="142"/>
    </row>
    <row r="59" spans="1:11" ht="20" customHeight="1">
      <c r="A59" s="49" t="s">
        <v>195</v>
      </c>
      <c r="B59" s="49"/>
      <c r="C59" s="24">
        <v>18</v>
      </c>
      <c r="D59" s="135"/>
      <c r="E59" s="129"/>
      <c r="F59" s="135"/>
      <c r="G59" s="135"/>
      <c r="H59" s="135"/>
      <c r="I59" s="135"/>
      <c r="J59" s="135"/>
    </row>
    <row r="60" spans="1:11" ht="20" customHeight="1" thickBot="1">
      <c r="A60" s="57" t="s">
        <v>196</v>
      </c>
      <c r="B60" s="57"/>
      <c r="C60" s="24"/>
      <c r="D60" s="145">
        <f>D50/D62</f>
        <v>3.9298535000000002E-2</v>
      </c>
      <c r="E60" s="146"/>
      <c r="F60" s="145">
        <f>F50/F62</f>
        <v>3.6446340000000001E-2</v>
      </c>
      <c r="G60" s="147"/>
      <c r="H60" s="145">
        <f>H50/H62</f>
        <v>6.0331795000000001E-2</v>
      </c>
      <c r="I60" s="147"/>
      <c r="J60" s="145">
        <f>J50/J62</f>
        <v>5.211884666666667E-2</v>
      </c>
    </row>
    <row r="61" spans="1:11" ht="5.4" customHeight="1" thickTop="1">
      <c r="A61" s="58"/>
      <c r="B61" s="58"/>
      <c r="D61" s="137"/>
      <c r="E61" s="137"/>
      <c r="F61" s="137"/>
      <c r="G61" s="137"/>
      <c r="H61" s="137"/>
      <c r="I61" s="137"/>
      <c r="J61" s="137"/>
    </row>
    <row r="62" spans="1:11" ht="22.25" customHeight="1" thickBot="1">
      <c r="A62" s="59" t="s">
        <v>97</v>
      </c>
      <c r="B62" s="59"/>
      <c r="D62" s="143">
        <v>200000000</v>
      </c>
      <c r="E62" s="137"/>
      <c r="F62" s="143">
        <v>150000000</v>
      </c>
      <c r="G62" s="144"/>
      <c r="H62" s="143">
        <v>200000000</v>
      </c>
      <c r="I62" s="144"/>
      <c r="J62" s="143">
        <v>150000000</v>
      </c>
    </row>
    <row r="63" spans="1:11" ht="16" thickTop="1">
      <c r="A63" s="59"/>
      <c r="B63" s="59"/>
      <c r="F63" s="7"/>
      <c r="G63" s="60"/>
      <c r="H63" s="7"/>
      <c r="I63" s="60"/>
      <c r="J63" s="7"/>
    </row>
    <row r="64" spans="1:11" ht="15.5">
      <c r="A64" s="59"/>
      <c r="B64" s="59"/>
      <c r="F64" s="7"/>
      <c r="G64" s="60"/>
      <c r="H64" s="7"/>
      <c r="I64" s="60"/>
      <c r="J64" s="7"/>
    </row>
    <row r="65" spans="1:10" ht="15.5">
      <c r="A65" s="59"/>
      <c r="B65" s="59"/>
      <c r="F65" s="7"/>
      <c r="G65" s="60"/>
      <c r="H65" s="7"/>
      <c r="I65" s="60"/>
      <c r="J65" s="7"/>
    </row>
    <row r="66" spans="1:10" ht="15.5">
      <c r="A66" s="59"/>
      <c r="B66" s="59"/>
      <c r="F66" s="7"/>
      <c r="G66" s="60"/>
      <c r="H66" s="7"/>
      <c r="I66" s="60"/>
      <c r="J66" s="7"/>
    </row>
    <row r="67" spans="1:10" ht="15.5">
      <c r="A67" s="59"/>
      <c r="B67" s="59"/>
      <c r="F67" s="7"/>
      <c r="G67" s="60"/>
      <c r="H67" s="7"/>
      <c r="I67" s="60"/>
      <c r="J67" s="7"/>
    </row>
    <row r="68" spans="1:10" ht="15.5">
      <c r="A68" s="59"/>
      <c r="B68" s="59"/>
      <c r="F68" s="7"/>
      <c r="G68" s="60"/>
      <c r="H68" s="7"/>
      <c r="I68" s="60"/>
      <c r="J68" s="7"/>
    </row>
    <row r="69" spans="1:10" ht="21" customHeight="1">
      <c r="A69" s="45" t="s">
        <v>33</v>
      </c>
    </row>
    <row r="70" spans="1:10" ht="3.65" hidden="1" customHeight="1" thickTop="1"/>
    <row r="71" spans="1:10" ht="17" customHeight="1">
      <c r="B71" s="45"/>
    </row>
  </sheetData>
  <mergeCells count="9">
    <mergeCell ref="D8:G8"/>
    <mergeCell ref="H8:J8"/>
    <mergeCell ref="A1:J1"/>
    <mergeCell ref="A2:J2"/>
    <mergeCell ref="A3:J3"/>
    <mergeCell ref="A4:J4"/>
    <mergeCell ref="A5:J5"/>
    <mergeCell ref="D7:G7"/>
    <mergeCell ref="H7:J7"/>
  </mergeCells>
  <pageMargins left="0.8" right="0.3" top="1" bottom="0.3" header="0.5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71"/>
  <sheetViews>
    <sheetView topLeftCell="A24" zoomScale="80" zoomScaleNormal="80" zoomScaleSheetLayoutView="82" workbookViewId="0">
      <selection activeCell="A46" sqref="A46"/>
    </sheetView>
  </sheetViews>
  <sheetFormatPr defaultColWidth="9.36328125" defaultRowHeight="20" customHeight="1"/>
  <cols>
    <col min="1" max="1" width="50.1796875" style="44" customWidth="1"/>
    <col min="2" max="2" width="4.54296875" style="44" customWidth="1"/>
    <col min="3" max="3" width="8.6328125" style="44" customWidth="1"/>
    <col min="4" max="4" width="14.54296875" style="44" customWidth="1"/>
    <col min="5" max="5" width="1.453125" style="44" customWidth="1"/>
    <col min="6" max="6" width="14.54296875" style="61" customWidth="1"/>
    <col min="7" max="7" width="2" style="61" customWidth="1"/>
    <col min="8" max="8" width="14.54296875" style="62" customWidth="1"/>
    <col min="9" max="9" width="2.6328125" style="62" customWidth="1"/>
    <col min="10" max="10" width="14.54296875" style="62" customWidth="1"/>
    <col min="11" max="11" width="1.6328125" style="44" customWidth="1"/>
    <col min="12" max="16384" width="9.36328125" style="44"/>
  </cols>
  <sheetData>
    <row r="1" spans="1:10" ht="20" customHeight="1">
      <c r="A1" s="296" t="s">
        <v>0</v>
      </c>
      <c r="B1" s="296"/>
      <c r="C1" s="295"/>
      <c r="D1" s="295"/>
      <c r="E1" s="295"/>
      <c r="F1" s="295"/>
      <c r="G1" s="295"/>
      <c r="H1" s="295"/>
      <c r="I1" s="295"/>
      <c r="J1" s="295"/>
    </row>
    <row r="2" spans="1:10" ht="20" customHeight="1">
      <c r="A2" s="297" t="s">
        <v>69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ht="20" customHeight="1">
      <c r="A3" s="297" t="s">
        <v>98</v>
      </c>
      <c r="B3" s="297"/>
      <c r="C3" s="297"/>
      <c r="D3" s="297"/>
      <c r="E3" s="297"/>
      <c r="F3" s="297"/>
      <c r="G3" s="297"/>
      <c r="H3" s="297"/>
      <c r="I3" s="297"/>
      <c r="J3" s="297"/>
    </row>
    <row r="4" spans="1:10" ht="20" customHeight="1">
      <c r="A4" s="298" t="s">
        <v>71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10" ht="20" customHeight="1">
      <c r="A5" s="290" t="s">
        <v>3</v>
      </c>
      <c r="B5" s="290"/>
      <c r="C5" s="290"/>
      <c r="D5" s="290"/>
      <c r="E5" s="290"/>
      <c r="F5" s="290"/>
      <c r="G5" s="290"/>
      <c r="H5" s="290"/>
      <c r="I5" s="290"/>
      <c r="J5" s="290"/>
    </row>
    <row r="6" spans="1:10" s="45" customFormat="1" ht="9" customHeight="1">
      <c r="C6" s="24"/>
      <c r="D6" s="24"/>
      <c r="E6" s="24"/>
      <c r="F6" s="46"/>
      <c r="G6" s="46"/>
      <c r="H6" s="47"/>
      <c r="I6" s="47"/>
    </row>
    <row r="7" spans="1:10" ht="20" customHeight="1">
      <c r="C7" s="17" t="s">
        <v>204</v>
      </c>
      <c r="D7" s="294" t="s">
        <v>5</v>
      </c>
      <c r="E7" s="294"/>
      <c r="F7" s="294"/>
      <c r="G7" s="294"/>
      <c r="H7" s="295" t="s">
        <v>6</v>
      </c>
      <c r="I7" s="295"/>
      <c r="J7" s="295"/>
    </row>
    <row r="8" spans="1:10" ht="20" customHeight="1">
      <c r="C8" s="24"/>
      <c r="D8" s="294" t="s">
        <v>7</v>
      </c>
      <c r="E8" s="294"/>
      <c r="F8" s="294"/>
      <c r="G8" s="294"/>
      <c r="H8" s="295" t="str">
        <f>D8</f>
        <v>FINANCIAL  STATEMENTS</v>
      </c>
      <c r="I8" s="295"/>
      <c r="J8" s="295"/>
    </row>
    <row r="9" spans="1:10" ht="18.649999999999999" customHeight="1">
      <c r="D9" s="20">
        <v>2025</v>
      </c>
      <c r="F9" s="20">
        <v>2024</v>
      </c>
      <c r="G9" s="48"/>
      <c r="H9" s="20">
        <f>+D9</f>
        <v>2025</v>
      </c>
      <c r="I9" s="48"/>
      <c r="J9" s="20">
        <f>+F9</f>
        <v>2024</v>
      </c>
    </row>
    <row r="10" spans="1:10" ht="20" customHeight="1">
      <c r="A10" s="49" t="s">
        <v>72</v>
      </c>
      <c r="B10" s="49"/>
      <c r="C10" s="24"/>
      <c r="D10" s="24"/>
      <c r="E10" s="24"/>
      <c r="F10" s="46"/>
      <c r="G10" s="46"/>
      <c r="H10" s="47"/>
      <c r="I10" s="47"/>
      <c r="J10" s="47"/>
    </row>
    <row r="11" spans="1:10" ht="20" customHeight="1">
      <c r="A11" s="50" t="s">
        <v>73</v>
      </c>
      <c r="B11" s="50"/>
      <c r="C11" s="24"/>
      <c r="D11" s="128">
        <v>103516548</v>
      </c>
      <c r="E11" s="129"/>
      <c r="F11" s="128">
        <v>93293203</v>
      </c>
      <c r="G11" s="128"/>
      <c r="H11" s="128">
        <v>103591549</v>
      </c>
      <c r="I11" s="128"/>
      <c r="J11" s="128">
        <v>93293203</v>
      </c>
    </row>
    <row r="12" spans="1:10" ht="20" customHeight="1">
      <c r="A12" s="50" t="s">
        <v>74</v>
      </c>
      <c r="B12" s="50"/>
      <c r="C12" s="24"/>
      <c r="D12" s="128">
        <v>152365</v>
      </c>
      <c r="E12" s="129"/>
      <c r="F12" s="128">
        <v>462215</v>
      </c>
      <c r="G12" s="128"/>
      <c r="H12" s="128">
        <v>152365</v>
      </c>
      <c r="I12" s="128"/>
      <c r="J12" s="128">
        <v>462215</v>
      </c>
    </row>
    <row r="13" spans="1:10" ht="20" customHeight="1">
      <c r="A13" s="51" t="s">
        <v>75</v>
      </c>
      <c r="B13" s="51"/>
      <c r="C13" s="24"/>
      <c r="D13" s="128">
        <v>813417</v>
      </c>
      <c r="E13" s="129"/>
      <c r="F13" s="128">
        <v>332235</v>
      </c>
      <c r="G13" s="130"/>
      <c r="H13" s="128">
        <v>2719820</v>
      </c>
      <c r="I13" s="131"/>
      <c r="J13" s="128">
        <v>477835</v>
      </c>
    </row>
    <row r="14" spans="1:10" ht="20" customHeight="1">
      <c r="A14" s="52" t="s">
        <v>76</v>
      </c>
      <c r="B14" s="52"/>
      <c r="C14" s="24"/>
      <c r="D14" s="132">
        <f>SUM(D11:D13)</f>
        <v>104482330</v>
      </c>
      <c r="E14" s="129"/>
      <c r="F14" s="132">
        <f>SUM(F11:F13)</f>
        <v>94087653</v>
      </c>
      <c r="G14" s="130"/>
      <c r="H14" s="132">
        <f>SUM(H11:H13)</f>
        <v>106463734</v>
      </c>
      <c r="I14" s="130"/>
      <c r="J14" s="132">
        <f>SUM(J11:J13)</f>
        <v>94233253</v>
      </c>
    </row>
    <row r="15" spans="1:10" ht="5" customHeight="1">
      <c r="C15" s="24"/>
      <c r="D15" s="130"/>
      <c r="E15" s="129"/>
      <c r="F15" s="130"/>
      <c r="G15" s="130"/>
      <c r="H15" s="130"/>
      <c r="I15" s="130"/>
      <c r="J15" s="130"/>
    </row>
    <row r="16" spans="1:10" ht="20" customHeight="1">
      <c r="A16" s="49" t="s">
        <v>77</v>
      </c>
      <c r="B16" s="49"/>
      <c r="C16" s="24"/>
      <c r="D16" s="130"/>
      <c r="E16" s="129"/>
      <c r="F16" s="130"/>
      <c r="G16" s="130"/>
      <c r="H16" s="130"/>
      <c r="I16" s="130"/>
      <c r="J16" s="130"/>
    </row>
    <row r="17" spans="1:12" ht="20" customHeight="1">
      <c r="A17" s="50" t="s">
        <v>78</v>
      </c>
      <c r="B17" s="50"/>
      <c r="C17" s="24"/>
      <c r="D17" s="128">
        <v>50471366</v>
      </c>
      <c r="E17" s="129"/>
      <c r="F17" s="128">
        <v>54309042</v>
      </c>
      <c r="G17" s="133"/>
      <c r="H17" s="128">
        <v>50471366</v>
      </c>
      <c r="I17" s="133"/>
      <c r="J17" s="128">
        <v>54309042</v>
      </c>
    </row>
    <row r="18" spans="1:12" ht="20" customHeight="1">
      <c r="A18" s="50" t="s">
        <v>205</v>
      </c>
      <c r="B18" s="50"/>
      <c r="C18" s="24"/>
      <c r="D18" s="128">
        <v>27413</v>
      </c>
      <c r="E18" s="129"/>
      <c r="F18" s="128">
        <v>79750</v>
      </c>
      <c r="G18" s="133"/>
      <c r="H18" s="128">
        <v>27413</v>
      </c>
      <c r="I18" s="133"/>
      <c r="J18" s="128">
        <v>79750</v>
      </c>
    </row>
    <row r="19" spans="1:12" ht="20" customHeight="1">
      <c r="A19" s="50" t="s">
        <v>80</v>
      </c>
      <c r="B19" s="50"/>
      <c r="C19" s="24"/>
      <c r="D19" s="128">
        <v>5453480</v>
      </c>
      <c r="E19" s="129"/>
      <c r="F19" s="128">
        <v>4545670</v>
      </c>
      <c r="G19" s="133"/>
      <c r="H19" s="128">
        <v>5453480</v>
      </c>
      <c r="I19" s="133"/>
      <c r="J19" s="128">
        <v>4545670</v>
      </c>
    </row>
    <row r="20" spans="1:12" ht="20" customHeight="1">
      <c r="A20" s="50" t="s">
        <v>81</v>
      </c>
      <c r="B20" s="50"/>
      <c r="C20" s="24"/>
      <c r="D20" s="128">
        <v>1575070</v>
      </c>
      <c r="E20" s="129"/>
      <c r="F20" s="128">
        <v>3999890</v>
      </c>
      <c r="G20" s="133"/>
      <c r="H20" s="128">
        <v>1044421</v>
      </c>
      <c r="I20" s="133"/>
      <c r="J20" s="128">
        <v>3601434</v>
      </c>
    </row>
    <row r="21" spans="1:12" ht="20" customHeight="1">
      <c r="A21" s="50" t="s">
        <v>82</v>
      </c>
      <c r="B21" s="50"/>
      <c r="C21" s="24"/>
      <c r="D21" s="128">
        <v>30742746</v>
      </c>
      <c r="E21" s="129"/>
      <c r="F21" s="128">
        <v>25395830</v>
      </c>
      <c r="G21" s="133"/>
      <c r="H21" s="128">
        <v>24096541</v>
      </c>
      <c r="I21" s="133"/>
      <c r="J21" s="128">
        <v>23483992</v>
      </c>
    </row>
    <row r="22" spans="1:12" ht="20" customHeight="1">
      <c r="A22" s="52" t="s">
        <v>83</v>
      </c>
      <c r="B22" s="52"/>
      <c r="C22" s="24"/>
      <c r="D22" s="134">
        <f>SUM(D17:D21)</f>
        <v>88270075</v>
      </c>
      <c r="E22" s="129"/>
      <c r="F22" s="134">
        <f>SUM(F17:F21)</f>
        <v>88330182</v>
      </c>
      <c r="G22" s="130"/>
      <c r="H22" s="134">
        <f>SUM(H17:H21)</f>
        <v>81093221</v>
      </c>
      <c r="I22" s="130"/>
      <c r="J22" s="134">
        <f>SUM(J17:J21)</f>
        <v>86019888</v>
      </c>
    </row>
    <row r="23" spans="1:12" ht="20" customHeight="1">
      <c r="A23" s="49" t="s">
        <v>191</v>
      </c>
      <c r="B23" s="49"/>
      <c r="C23" s="24"/>
      <c r="D23" s="128">
        <f>+D14-D22</f>
        <v>16212255</v>
      </c>
      <c r="E23" s="129"/>
      <c r="F23" s="128">
        <f>+F14-F22</f>
        <v>5757471</v>
      </c>
      <c r="G23" s="128"/>
      <c r="H23" s="128">
        <f>+H14-H22</f>
        <v>25370513</v>
      </c>
      <c r="I23" s="128"/>
      <c r="J23" s="128">
        <f>+J14-J22</f>
        <v>8213365</v>
      </c>
    </row>
    <row r="24" spans="1:12" ht="20" customHeight="1">
      <c r="A24" s="53" t="s">
        <v>84</v>
      </c>
      <c r="B24" s="53"/>
      <c r="C24" s="24"/>
      <c r="D24" s="128">
        <v>-1632145</v>
      </c>
      <c r="E24" s="129"/>
      <c r="F24" s="128">
        <v>-969542</v>
      </c>
      <c r="G24" s="135"/>
      <c r="H24" s="128">
        <v>-1856600</v>
      </c>
      <c r="I24" s="135"/>
      <c r="J24" s="128">
        <v>-990336</v>
      </c>
    </row>
    <row r="25" spans="1:12" ht="20" customHeight="1">
      <c r="A25" s="53" t="s">
        <v>85</v>
      </c>
      <c r="B25" s="53"/>
      <c r="C25" s="24"/>
      <c r="D25" s="128"/>
      <c r="E25" s="129"/>
      <c r="F25" s="128"/>
      <c r="G25" s="135"/>
      <c r="H25" s="128"/>
      <c r="I25" s="135"/>
      <c r="J25" s="128"/>
    </row>
    <row r="26" spans="1:12" ht="20" customHeight="1">
      <c r="A26" s="99" t="s">
        <v>86</v>
      </c>
      <c r="B26" s="53"/>
      <c r="C26" s="24"/>
      <c r="D26" s="136">
        <v>-2380312</v>
      </c>
      <c r="E26" s="129"/>
      <c r="F26" s="136">
        <v>422149</v>
      </c>
      <c r="G26" s="128"/>
      <c r="H26" s="136">
        <v>-2380312</v>
      </c>
      <c r="I26" s="128"/>
      <c r="J26" s="136">
        <v>422149</v>
      </c>
    </row>
    <row r="27" spans="1:12" ht="20" customHeight="1">
      <c r="A27" s="49" t="s">
        <v>192</v>
      </c>
      <c r="B27" s="49"/>
      <c r="C27" s="231"/>
      <c r="D27" s="128">
        <f>SUM(D23:D26)</f>
        <v>12199798</v>
      </c>
      <c r="E27" s="253"/>
      <c r="F27" s="128">
        <f>SUM(F23:F26)</f>
        <v>5210078</v>
      </c>
      <c r="G27" s="128"/>
      <c r="H27" s="128">
        <f>SUM(H23:H26)</f>
        <v>21133601</v>
      </c>
      <c r="I27" s="128"/>
      <c r="J27" s="128">
        <f>SUM(J23:J26)</f>
        <v>7645178</v>
      </c>
      <c r="K27" s="255"/>
      <c r="L27" s="255"/>
    </row>
    <row r="28" spans="1:12" ht="20" customHeight="1">
      <c r="A28" s="53" t="s">
        <v>87</v>
      </c>
      <c r="B28" s="53"/>
      <c r="C28" s="231"/>
      <c r="D28" s="136">
        <v>-2288458</v>
      </c>
      <c r="E28" s="253"/>
      <c r="F28" s="136">
        <v>-1616756</v>
      </c>
      <c r="G28" s="130"/>
      <c r="H28" s="136">
        <v>-3947652</v>
      </c>
      <c r="I28" s="130"/>
      <c r="J28" s="136">
        <v>-1616756</v>
      </c>
      <c r="K28" s="255"/>
      <c r="L28" s="255"/>
    </row>
    <row r="29" spans="1:12" ht="20" customHeight="1">
      <c r="A29" s="49" t="s">
        <v>193</v>
      </c>
      <c r="B29" s="49"/>
      <c r="C29" s="255"/>
      <c r="D29" s="128">
        <f>SUM(D27:D28)</f>
        <v>9911340</v>
      </c>
      <c r="E29" s="254"/>
      <c r="F29" s="128">
        <f>SUM(F27:F28)</f>
        <v>3593322</v>
      </c>
      <c r="G29" s="130"/>
      <c r="H29" s="128">
        <f>SUM(H27:H28)</f>
        <v>17185949</v>
      </c>
      <c r="I29" s="128"/>
      <c r="J29" s="128">
        <f>SUM(J27:J28)</f>
        <v>6028422</v>
      </c>
      <c r="K29" s="255"/>
      <c r="L29" s="255"/>
    </row>
    <row r="30" spans="1:12" ht="5" customHeight="1">
      <c r="A30" s="49"/>
      <c r="B30" s="49"/>
      <c r="C30" s="255"/>
      <c r="D30" s="128"/>
      <c r="E30" s="254"/>
      <c r="F30" s="128"/>
      <c r="G30" s="130"/>
      <c r="H30" s="128"/>
      <c r="I30" s="128"/>
      <c r="J30" s="128"/>
      <c r="K30" s="255"/>
      <c r="L30" s="255"/>
    </row>
    <row r="31" spans="1:12" ht="20" hidden="1" customHeight="1">
      <c r="A31" s="200" t="s">
        <v>88</v>
      </c>
      <c r="B31" s="101"/>
      <c r="C31" s="255"/>
      <c r="D31" s="256"/>
      <c r="E31" s="254"/>
      <c r="F31" s="256"/>
      <c r="G31" s="130"/>
      <c r="H31" s="256"/>
      <c r="I31" s="128"/>
      <c r="J31" s="256"/>
      <c r="K31" s="255"/>
      <c r="L31" s="255"/>
    </row>
    <row r="32" spans="1:12" ht="20" hidden="1" customHeight="1">
      <c r="A32" s="201" t="s">
        <v>89</v>
      </c>
      <c r="B32" s="201"/>
      <c r="C32" s="231"/>
      <c r="D32" s="254"/>
      <c r="E32" s="253"/>
      <c r="F32" s="254"/>
      <c r="G32" s="130"/>
      <c r="H32" s="128"/>
      <c r="I32" s="128"/>
      <c r="J32" s="128"/>
      <c r="K32" s="255"/>
      <c r="L32" s="255"/>
    </row>
    <row r="33" spans="1:12" ht="20" hidden="1" customHeight="1">
      <c r="A33" s="99" t="s">
        <v>90</v>
      </c>
      <c r="B33" s="99"/>
      <c r="C33" s="255"/>
      <c r="D33" s="128"/>
      <c r="E33" s="254"/>
      <c r="F33" s="128"/>
      <c r="G33" s="130"/>
      <c r="H33" s="128"/>
      <c r="I33" s="128"/>
      <c r="J33" s="128"/>
      <c r="K33" s="255"/>
      <c r="L33" s="255"/>
    </row>
    <row r="34" spans="1:12" ht="20" hidden="1" customHeight="1">
      <c r="A34" s="202" t="s">
        <v>91</v>
      </c>
      <c r="B34" s="202"/>
      <c r="C34" s="231"/>
      <c r="D34" s="254"/>
      <c r="E34" s="253"/>
      <c r="F34" s="254"/>
      <c r="G34" s="254"/>
      <c r="H34" s="254"/>
      <c r="I34" s="254"/>
      <c r="J34" s="254"/>
      <c r="K34" s="255"/>
      <c r="L34" s="255"/>
    </row>
    <row r="35" spans="1:12" ht="20" hidden="1" customHeight="1">
      <c r="A35" s="203" t="s">
        <v>92</v>
      </c>
      <c r="B35" s="203"/>
      <c r="C35" s="231"/>
      <c r="D35" s="257" t="s">
        <v>127</v>
      </c>
      <c r="E35" s="253"/>
      <c r="F35" s="257" t="s">
        <v>127</v>
      </c>
      <c r="G35" s="130"/>
      <c r="H35" s="257" t="s">
        <v>127</v>
      </c>
      <c r="I35" s="128"/>
      <c r="J35" s="257" t="s">
        <v>127</v>
      </c>
      <c r="K35" s="255"/>
      <c r="L35" s="255"/>
    </row>
    <row r="36" spans="1:12" ht="20" hidden="1" customHeight="1">
      <c r="A36" s="202" t="s">
        <v>93</v>
      </c>
      <c r="B36" s="202"/>
      <c r="C36" s="231"/>
      <c r="D36" s="128"/>
      <c r="E36" s="253"/>
      <c r="F36" s="128"/>
      <c r="G36" s="130"/>
      <c r="H36" s="128"/>
      <c r="I36" s="128"/>
      <c r="J36" s="128"/>
      <c r="K36" s="255"/>
      <c r="L36" s="255"/>
    </row>
    <row r="37" spans="1:12" ht="20" hidden="1" customHeight="1">
      <c r="A37" s="203" t="s">
        <v>90</v>
      </c>
      <c r="B37" s="203"/>
      <c r="C37" s="231"/>
      <c r="D37" s="258" t="s">
        <v>127</v>
      </c>
      <c r="E37" s="253"/>
      <c r="F37" s="258" t="s">
        <v>127</v>
      </c>
      <c r="G37" s="130"/>
      <c r="H37" s="258" t="s">
        <v>127</v>
      </c>
      <c r="I37" s="128"/>
      <c r="J37" s="258" t="s">
        <v>127</v>
      </c>
      <c r="K37" s="255"/>
      <c r="L37" s="255"/>
    </row>
    <row r="38" spans="1:12" ht="20" hidden="1" customHeight="1">
      <c r="A38" s="57" t="s">
        <v>94</v>
      </c>
      <c r="B38" s="57"/>
      <c r="C38" s="255"/>
      <c r="D38" s="206"/>
      <c r="E38" s="254"/>
      <c r="F38" s="206"/>
      <c r="G38" s="130"/>
      <c r="H38" s="206"/>
      <c r="I38" s="128"/>
      <c r="J38" s="206"/>
      <c r="K38" s="255"/>
      <c r="L38" s="255"/>
    </row>
    <row r="39" spans="1:12" ht="20" hidden="1" customHeight="1">
      <c r="A39" s="58" t="s">
        <v>95</v>
      </c>
      <c r="B39" s="58"/>
      <c r="C39" s="255"/>
      <c r="D39" s="259">
        <f>SUM(D35:D37)</f>
        <v>0</v>
      </c>
      <c r="E39" s="254"/>
      <c r="F39" s="259">
        <f>SUM(F35:F37)</f>
        <v>0</v>
      </c>
      <c r="G39" s="130"/>
      <c r="H39" s="259">
        <f>SUM(H35:H37)</f>
        <v>0</v>
      </c>
      <c r="I39" s="128"/>
      <c r="J39" s="259">
        <f>SUM(J35:J37)</f>
        <v>0</v>
      </c>
      <c r="K39" s="255"/>
      <c r="L39" s="255"/>
    </row>
    <row r="40" spans="1:12" ht="20" customHeight="1">
      <c r="A40" s="49" t="s">
        <v>220</v>
      </c>
      <c r="B40" s="58"/>
      <c r="C40" s="255"/>
      <c r="D40" s="280"/>
      <c r="E40" s="254"/>
      <c r="F40" s="280"/>
      <c r="G40" s="130"/>
      <c r="H40" s="280"/>
      <c r="I40" s="128"/>
      <c r="J40" s="280"/>
      <c r="K40" s="255"/>
      <c r="L40" s="255"/>
    </row>
    <row r="41" spans="1:12" ht="20" customHeight="1">
      <c r="A41" s="53" t="s">
        <v>226</v>
      </c>
      <c r="B41" s="58"/>
      <c r="C41" s="255"/>
      <c r="D41" s="280"/>
      <c r="E41" s="281"/>
      <c r="F41" s="280"/>
      <c r="G41" s="128"/>
      <c r="H41" s="280"/>
      <c r="I41" s="128"/>
      <c r="J41" s="280"/>
      <c r="K41" s="255"/>
      <c r="L41" s="255"/>
    </row>
    <row r="42" spans="1:12" ht="20" customHeight="1">
      <c r="A42" s="99" t="s">
        <v>221</v>
      </c>
      <c r="B42" s="58"/>
      <c r="C42" s="255"/>
      <c r="D42" s="282"/>
      <c r="E42" s="281"/>
      <c r="F42" s="282"/>
      <c r="G42" s="128"/>
      <c r="H42" s="282"/>
      <c r="I42" s="128"/>
      <c r="J42" s="282"/>
      <c r="K42" s="255"/>
      <c r="L42" s="255"/>
    </row>
    <row r="43" spans="1:12" ht="20" customHeight="1">
      <c r="A43" s="99" t="s">
        <v>222</v>
      </c>
      <c r="B43" s="58"/>
      <c r="C43" s="255"/>
      <c r="D43" s="282">
        <f>'SE Consol'!P30-'PL (6M)'!D45</f>
        <v>-146361</v>
      </c>
      <c r="E43" s="281"/>
      <c r="F43" s="282">
        <v>0</v>
      </c>
      <c r="G43" s="128"/>
      <c r="H43" s="282">
        <f>'SE Separate'!P24-H45</f>
        <v>-146361</v>
      </c>
      <c r="I43" s="128"/>
      <c r="J43" s="282">
        <v>0</v>
      </c>
      <c r="K43" s="255"/>
      <c r="L43" s="255"/>
    </row>
    <row r="44" spans="1:12" ht="20" customHeight="1">
      <c r="A44" s="99" t="s">
        <v>227</v>
      </c>
      <c r="B44" s="58"/>
      <c r="C44" s="255"/>
      <c r="D44" s="282"/>
      <c r="E44" s="281"/>
      <c r="F44" s="282"/>
      <c r="G44" s="128"/>
      <c r="H44" s="282"/>
      <c r="I44" s="128"/>
      <c r="J44" s="282"/>
      <c r="K44" s="255"/>
      <c r="L44" s="255"/>
    </row>
    <row r="45" spans="1:12" ht="20" customHeight="1">
      <c r="A45" s="99" t="s">
        <v>225</v>
      </c>
      <c r="B45" s="58"/>
      <c r="C45" s="255"/>
      <c r="D45" s="268">
        <v>29272</v>
      </c>
      <c r="E45" s="254"/>
      <c r="F45" s="268">
        <v>0</v>
      </c>
      <c r="G45" s="130"/>
      <c r="H45" s="268">
        <v>29272</v>
      </c>
      <c r="I45" s="128"/>
      <c r="J45" s="268">
        <v>0</v>
      </c>
      <c r="K45" s="255"/>
      <c r="L45" s="255"/>
    </row>
    <row r="46" spans="1:12" ht="20" customHeight="1">
      <c r="A46" s="53" t="s">
        <v>232</v>
      </c>
      <c r="B46" s="101"/>
      <c r="C46" s="255"/>
      <c r="D46" s="268">
        <f>SUM(D43:D45)</f>
        <v>-117089</v>
      </c>
      <c r="E46" s="254"/>
      <c r="F46" s="268">
        <v>0</v>
      </c>
      <c r="G46" s="130"/>
      <c r="H46" s="268">
        <f>SUM(H43:H45)</f>
        <v>-117089</v>
      </c>
      <c r="I46" s="128"/>
      <c r="J46" s="268">
        <v>0</v>
      </c>
      <c r="K46" s="255"/>
      <c r="L46" s="255"/>
    </row>
    <row r="47" spans="1:12" ht="20" customHeight="1" thickBot="1">
      <c r="A47" s="49" t="s">
        <v>194</v>
      </c>
      <c r="B47" s="49"/>
      <c r="C47" s="231"/>
      <c r="D47" s="138">
        <f>+D46+D29</f>
        <v>9794251</v>
      </c>
      <c r="E47" s="253"/>
      <c r="F47" s="138">
        <f>+F46+F29</f>
        <v>3593322</v>
      </c>
      <c r="G47" s="128"/>
      <c r="H47" s="138">
        <f>+H46+H29</f>
        <v>17068860</v>
      </c>
      <c r="I47" s="128"/>
      <c r="J47" s="138">
        <f>+J46+J29</f>
        <v>6028422</v>
      </c>
      <c r="K47" s="255"/>
      <c r="L47" s="255"/>
    </row>
    <row r="48" spans="1:12" ht="6" customHeight="1" thickTop="1">
      <c r="A48" s="54"/>
      <c r="B48" s="54"/>
      <c r="C48" s="231"/>
      <c r="D48" s="139"/>
      <c r="E48" s="253"/>
      <c r="F48" s="139"/>
      <c r="G48" s="139"/>
      <c r="H48" s="139"/>
      <c r="I48" s="139"/>
      <c r="J48" s="139"/>
      <c r="K48" s="255"/>
      <c r="L48" s="255"/>
    </row>
    <row r="49" spans="1:12" ht="20" customHeight="1">
      <c r="A49" s="49" t="s">
        <v>201</v>
      </c>
      <c r="B49" s="49"/>
      <c r="C49" s="231"/>
      <c r="D49" s="260"/>
      <c r="E49" s="253"/>
      <c r="F49" s="260"/>
      <c r="G49" s="260"/>
      <c r="H49" s="260"/>
      <c r="I49" s="260"/>
      <c r="J49" s="260"/>
      <c r="K49" s="255"/>
      <c r="L49" s="255"/>
    </row>
    <row r="50" spans="1:12" ht="20" customHeight="1">
      <c r="A50" s="53" t="s">
        <v>96</v>
      </c>
      <c r="B50" s="53"/>
      <c r="C50" s="24"/>
      <c r="D50" s="135">
        <f>D29-D51</f>
        <v>10045720</v>
      </c>
      <c r="E50" s="129"/>
      <c r="F50" s="135">
        <f>F29-F51</f>
        <v>3642027</v>
      </c>
      <c r="G50" s="135"/>
      <c r="H50" s="135">
        <f>H29</f>
        <v>17185949</v>
      </c>
      <c r="I50" s="135"/>
      <c r="J50" s="135">
        <f>J29</f>
        <v>6028422</v>
      </c>
      <c r="K50" s="55"/>
    </row>
    <row r="51" spans="1:12" ht="20" customHeight="1">
      <c r="A51" s="53" t="s">
        <v>66</v>
      </c>
      <c r="B51" s="53"/>
      <c r="C51" s="24"/>
      <c r="D51" s="135">
        <f>'SE Consol'!V30</f>
        <v>-134380</v>
      </c>
      <c r="E51" s="129"/>
      <c r="F51" s="135">
        <v>-48705</v>
      </c>
      <c r="G51" s="135"/>
      <c r="H51" s="259">
        <v>0</v>
      </c>
      <c r="I51" s="128"/>
      <c r="J51" s="259">
        <v>0</v>
      </c>
    </row>
    <row r="52" spans="1:12" ht="20" customHeight="1" thickBot="1">
      <c r="A52" s="56"/>
      <c r="B52" s="56"/>
      <c r="C52" s="24"/>
      <c r="D52" s="140">
        <f>SUM(D50:D51)</f>
        <v>9911340</v>
      </c>
      <c r="E52" s="129"/>
      <c r="F52" s="140">
        <f>SUM(F50:F51)</f>
        <v>3593322</v>
      </c>
      <c r="G52" s="128"/>
      <c r="H52" s="140">
        <f>SUM(H50:H51)</f>
        <v>17185949</v>
      </c>
      <c r="I52" s="128"/>
      <c r="J52" s="140">
        <f>SUM(J50:J51)</f>
        <v>6028422</v>
      </c>
    </row>
    <row r="53" spans="1:12" ht="3.65" customHeight="1" thickTop="1">
      <c r="C53" s="24"/>
      <c r="D53" s="130"/>
      <c r="E53" s="129"/>
      <c r="F53" s="130"/>
      <c r="G53" s="130"/>
      <c r="H53" s="130"/>
      <c r="I53" s="130"/>
      <c r="J53" s="130"/>
    </row>
    <row r="54" spans="1:12" ht="20" customHeight="1">
      <c r="A54" s="49" t="s">
        <v>202</v>
      </c>
      <c r="B54" s="49"/>
      <c r="C54" s="24"/>
      <c r="D54" s="128"/>
      <c r="E54" s="129"/>
      <c r="F54" s="128"/>
      <c r="G54" s="128"/>
      <c r="H54" s="128"/>
      <c r="I54" s="128"/>
      <c r="J54" s="128"/>
    </row>
    <row r="55" spans="1:12" ht="19.25" customHeight="1">
      <c r="A55" s="53" t="s">
        <v>96</v>
      </c>
      <c r="B55" s="53"/>
      <c r="C55" s="24"/>
      <c r="D55" s="128">
        <f>+D47-D56</f>
        <v>9928631</v>
      </c>
      <c r="E55" s="129"/>
      <c r="F55" s="128">
        <f>+F47-F56</f>
        <v>3642027</v>
      </c>
      <c r="G55" s="128"/>
      <c r="H55" s="128">
        <f>+H47-H56</f>
        <v>17068860</v>
      </c>
      <c r="I55" s="141"/>
      <c r="J55" s="128">
        <f>+J47-J56</f>
        <v>6028422</v>
      </c>
    </row>
    <row r="56" spans="1:12" ht="20" customHeight="1">
      <c r="A56" s="53" t="s">
        <v>66</v>
      </c>
      <c r="B56" s="53"/>
      <c r="C56" s="24"/>
      <c r="D56" s="135">
        <f>+D51</f>
        <v>-134380</v>
      </c>
      <c r="E56" s="129"/>
      <c r="F56" s="135">
        <f>+F51</f>
        <v>-48705</v>
      </c>
      <c r="G56" s="135"/>
      <c r="H56" s="259">
        <v>0</v>
      </c>
      <c r="I56" s="135"/>
      <c r="J56" s="93">
        <v>0</v>
      </c>
    </row>
    <row r="57" spans="1:12" ht="20" customHeight="1" thickBot="1">
      <c r="A57" s="56"/>
      <c r="B57" s="56"/>
      <c r="C57" s="24"/>
      <c r="D57" s="140">
        <f>SUM(D55:D56)</f>
        <v>9794251</v>
      </c>
      <c r="E57" s="129"/>
      <c r="F57" s="140">
        <f>SUM(F55:F56)</f>
        <v>3593322</v>
      </c>
      <c r="G57" s="128"/>
      <c r="H57" s="140">
        <f>SUM(H55:H56)</f>
        <v>17068860</v>
      </c>
      <c r="I57" s="128"/>
      <c r="J57" s="140">
        <f>SUM(J55:J56)</f>
        <v>6028422</v>
      </c>
    </row>
    <row r="58" spans="1:12" ht="5" customHeight="1" thickTop="1">
      <c r="C58" s="24"/>
      <c r="D58" s="142"/>
      <c r="E58" s="129"/>
      <c r="F58" s="142"/>
      <c r="G58" s="142"/>
      <c r="H58" s="142"/>
      <c r="I58" s="142"/>
      <c r="J58" s="142"/>
    </row>
    <row r="59" spans="1:12" ht="20" customHeight="1">
      <c r="A59" s="49" t="s">
        <v>195</v>
      </c>
      <c r="B59" s="49"/>
      <c r="C59" s="24">
        <v>18</v>
      </c>
      <c r="D59" s="135"/>
      <c r="E59" s="129"/>
      <c r="F59" s="135"/>
      <c r="G59" s="135"/>
      <c r="H59" s="135"/>
      <c r="I59" s="135"/>
      <c r="J59" s="135"/>
    </row>
    <row r="60" spans="1:12" ht="20" customHeight="1" thickBot="1">
      <c r="A60" s="57" t="s">
        <v>196</v>
      </c>
      <c r="B60" s="57"/>
      <c r="C60" s="24"/>
      <c r="D60" s="145">
        <f>D50/D62</f>
        <v>5.6999226307273068E-2</v>
      </c>
      <c r="E60" s="146"/>
      <c r="F60" s="145">
        <f>F50/F62</f>
        <v>2.4280179999999998E-2</v>
      </c>
      <c r="G60" s="147"/>
      <c r="H60" s="145">
        <f>H50/H62</f>
        <v>9.7512751336514783E-2</v>
      </c>
      <c r="I60" s="147"/>
      <c r="J60" s="145">
        <f>J50/J62</f>
        <v>4.018948E-2</v>
      </c>
    </row>
    <row r="61" spans="1:12" ht="5.4" customHeight="1" thickTop="1">
      <c r="A61" s="58"/>
      <c r="B61" s="58"/>
      <c r="D61" s="137"/>
      <c r="E61" s="137"/>
      <c r="F61" s="137"/>
      <c r="G61" s="137"/>
      <c r="H61" s="137"/>
      <c r="I61" s="137"/>
      <c r="J61" s="137"/>
    </row>
    <row r="62" spans="1:12" ht="22.25" customHeight="1" thickBot="1">
      <c r="A62" s="59" t="s">
        <v>97</v>
      </c>
      <c r="B62" s="59"/>
      <c r="D62" s="143">
        <v>176243094</v>
      </c>
      <c r="E62" s="137"/>
      <c r="F62" s="143">
        <v>150000000</v>
      </c>
      <c r="G62" s="144"/>
      <c r="H62" s="143">
        <v>176243094</v>
      </c>
      <c r="I62" s="144"/>
      <c r="J62" s="143">
        <v>150000000</v>
      </c>
    </row>
    <row r="63" spans="1:12" ht="16" thickTop="1">
      <c r="A63" s="59"/>
      <c r="B63" s="59"/>
      <c r="F63" s="7"/>
      <c r="G63" s="60"/>
      <c r="H63" s="7"/>
      <c r="I63" s="60"/>
      <c r="J63" s="7"/>
    </row>
    <row r="64" spans="1:12" ht="15.5">
      <c r="A64" s="59"/>
      <c r="B64" s="59"/>
      <c r="F64" s="7"/>
      <c r="G64" s="60"/>
      <c r="H64" s="7"/>
      <c r="I64" s="60"/>
      <c r="J64" s="7"/>
    </row>
    <row r="65" spans="1:10" ht="15.5">
      <c r="A65" s="59"/>
      <c r="B65" s="59"/>
      <c r="F65" s="7"/>
      <c r="G65" s="60"/>
      <c r="H65" s="7"/>
      <c r="I65" s="60"/>
      <c r="J65" s="7"/>
    </row>
    <row r="66" spans="1:10" ht="15.5">
      <c r="A66" s="59"/>
      <c r="B66" s="59"/>
      <c r="F66" s="7"/>
      <c r="G66" s="60"/>
      <c r="H66" s="7"/>
      <c r="I66" s="60"/>
      <c r="J66" s="7"/>
    </row>
    <row r="67" spans="1:10" ht="15.5">
      <c r="A67" s="59"/>
      <c r="B67" s="59"/>
      <c r="F67" s="7"/>
      <c r="G67" s="60"/>
      <c r="H67" s="7"/>
      <c r="I67" s="60"/>
      <c r="J67" s="7"/>
    </row>
    <row r="68" spans="1:10" ht="15.5">
      <c r="A68" s="59"/>
      <c r="B68" s="59"/>
      <c r="F68" s="7"/>
      <c r="G68" s="60"/>
      <c r="H68" s="7"/>
      <c r="I68" s="60"/>
      <c r="J68" s="7"/>
    </row>
    <row r="69" spans="1:10" ht="21" customHeight="1">
      <c r="A69" s="45" t="s">
        <v>33</v>
      </c>
    </row>
    <row r="70" spans="1:10" ht="3.65" hidden="1" customHeight="1" thickTop="1"/>
    <row r="71" spans="1:10" ht="17" customHeight="1">
      <c r="B71" s="45"/>
    </row>
  </sheetData>
  <mergeCells count="9">
    <mergeCell ref="H8:J8"/>
    <mergeCell ref="A1:J1"/>
    <mergeCell ref="A2:J2"/>
    <mergeCell ref="A3:J3"/>
    <mergeCell ref="A4:J4"/>
    <mergeCell ref="A5:J5"/>
    <mergeCell ref="H7:J7"/>
    <mergeCell ref="D7:G7"/>
    <mergeCell ref="D8:G8"/>
  </mergeCells>
  <pageMargins left="0.8" right="0.3" top="1" bottom="0.3" header="0.5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X35"/>
  <sheetViews>
    <sheetView zoomScaleNormal="100" zoomScaleSheetLayoutView="70" zoomScalePageLayoutView="58" workbookViewId="0">
      <selection activeCell="H17" sqref="H17"/>
    </sheetView>
  </sheetViews>
  <sheetFormatPr defaultColWidth="9.36328125" defaultRowHeight="20" customHeight="1"/>
  <cols>
    <col min="1" max="1" width="36.08984375" style="1" customWidth="1"/>
    <col min="2" max="2" width="5.6328125" style="1" customWidth="1"/>
    <col min="3" max="3" width="0.81640625" style="1" customWidth="1"/>
    <col min="4" max="4" width="11.90625" style="1" bestFit="1" customWidth="1"/>
    <col min="5" max="5" width="0.90625" style="1" customWidth="1"/>
    <col min="6" max="6" width="13.6328125" style="1" customWidth="1"/>
    <col min="7" max="7" width="1" style="1" customWidth="1"/>
    <col min="8" max="8" width="13.08984375" style="1" customWidth="1"/>
    <col min="9" max="9" width="1.36328125" style="1" customWidth="1"/>
    <col min="10" max="10" width="10.6328125" style="1" customWidth="1"/>
    <col min="11" max="11" width="1.453125" style="1" customWidth="1"/>
    <col min="12" max="12" width="12.90625" style="1" customWidth="1"/>
    <col min="13" max="13" width="1.453125" style="1" customWidth="1"/>
    <col min="14" max="14" width="18.26953125" style="1" customWidth="1"/>
    <col min="15" max="15" width="1.36328125" style="1" customWidth="1"/>
    <col min="16" max="16" width="18.81640625" style="1" customWidth="1"/>
    <col min="17" max="17" width="1.36328125" style="1" customWidth="1"/>
    <col min="18" max="18" width="13.08984375" style="1" customWidth="1"/>
    <col min="19" max="19" width="0.81640625" style="1" customWidth="1"/>
    <col min="20" max="20" width="14.08984375" style="1" customWidth="1"/>
    <col min="21" max="21" width="0.6328125" style="1" customWidth="1"/>
    <col min="22" max="22" width="13.453125" style="1" customWidth="1"/>
    <col min="23" max="23" width="0.7265625" style="1" customWidth="1"/>
    <col min="24" max="24" width="12.6328125" style="1" customWidth="1"/>
    <col min="25" max="16384" width="9.36328125" style="1"/>
  </cols>
  <sheetData>
    <row r="1" spans="1:24" ht="20" customHeight="1">
      <c r="A1" s="300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</row>
    <row r="2" spans="1:24" ht="20" customHeight="1">
      <c r="A2" s="301" t="s">
        <v>99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</row>
    <row r="3" spans="1:24" ht="20" customHeight="1">
      <c r="A3" s="301" t="s">
        <v>100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</row>
    <row r="4" spans="1:24" ht="20" customHeight="1">
      <c r="A4" s="301" t="s">
        <v>71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</row>
    <row r="5" spans="1:24" s="149" customFormat="1" ht="20" customHeight="1">
      <c r="A5" s="302" t="s">
        <v>3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</row>
    <row r="6" spans="1:24" s="149" customFormat="1" ht="9" customHeight="1"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1"/>
      <c r="U6" s="151"/>
      <c r="V6" s="151"/>
      <c r="W6" s="151"/>
      <c r="X6" s="151"/>
    </row>
    <row r="7" spans="1:24" s="149" customFormat="1" ht="20" customHeight="1">
      <c r="C7" s="305" t="s">
        <v>101</v>
      </c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</row>
    <row r="8" spans="1:24" s="149" customFormat="1" ht="20" customHeight="1">
      <c r="C8" s="303" t="s">
        <v>102</v>
      </c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161"/>
      <c r="V8" s="161"/>
      <c r="W8" s="161"/>
      <c r="X8" s="161"/>
    </row>
    <row r="9" spans="1:24" s="154" customFormat="1" ht="20" customHeight="1">
      <c r="D9" s="153"/>
      <c r="E9" s="153"/>
      <c r="F9" s="276"/>
      <c r="G9" s="276"/>
      <c r="I9" s="153"/>
      <c r="J9" s="299" t="s">
        <v>103</v>
      </c>
      <c r="K9" s="299"/>
      <c r="L9" s="299"/>
      <c r="M9" s="155"/>
      <c r="N9" s="304" t="s">
        <v>63</v>
      </c>
      <c r="O9" s="304"/>
      <c r="P9" s="304"/>
      <c r="Q9" s="304"/>
      <c r="R9" s="304"/>
      <c r="S9" s="155"/>
      <c r="T9" s="156" t="s">
        <v>104</v>
      </c>
      <c r="U9" s="157"/>
      <c r="V9" s="158"/>
      <c r="W9" s="158"/>
      <c r="X9" s="158"/>
    </row>
    <row r="10" spans="1:24" s="154" customFormat="1" ht="20" customHeight="1">
      <c r="B10" s="152"/>
      <c r="D10" s="156" t="s">
        <v>109</v>
      </c>
      <c r="E10" s="158"/>
      <c r="F10" s="153" t="s">
        <v>110</v>
      </c>
      <c r="H10" s="153" t="s">
        <v>217</v>
      </c>
      <c r="I10" s="148"/>
      <c r="J10" s="159" t="s">
        <v>60</v>
      </c>
      <c r="K10" s="158"/>
      <c r="L10" s="158" t="s">
        <v>105</v>
      </c>
      <c r="M10" s="156"/>
      <c r="N10" s="160" t="s">
        <v>106</v>
      </c>
      <c r="P10" s="160" t="s">
        <v>207</v>
      </c>
      <c r="R10" s="153" t="s">
        <v>107</v>
      </c>
      <c r="T10" s="153" t="s">
        <v>108</v>
      </c>
      <c r="U10" s="153"/>
      <c r="V10" s="158"/>
      <c r="W10" s="158"/>
    </row>
    <row r="11" spans="1:24" s="154" customFormat="1" ht="20" customHeight="1">
      <c r="B11" s="152"/>
      <c r="D11" s="156" t="s">
        <v>115</v>
      </c>
      <c r="E11" s="153"/>
      <c r="F11" s="153" t="s">
        <v>116</v>
      </c>
      <c r="G11" s="153"/>
      <c r="H11" s="153" t="s">
        <v>214</v>
      </c>
      <c r="I11" s="161"/>
      <c r="J11" s="162" t="s">
        <v>111</v>
      </c>
      <c r="M11" s="156"/>
      <c r="N11" s="160" t="s">
        <v>112</v>
      </c>
      <c r="P11" s="160" t="s">
        <v>208</v>
      </c>
      <c r="R11" s="153" t="s">
        <v>113</v>
      </c>
      <c r="T11" s="153" t="s">
        <v>114</v>
      </c>
      <c r="U11" s="153"/>
      <c r="V11" s="158"/>
      <c r="W11" s="158"/>
      <c r="X11" s="156" t="s">
        <v>104</v>
      </c>
    </row>
    <row r="12" spans="1:24" s="154" customFormat="1" ht="20" customHeight="1">
      <c r="B12" s="152"/>
      <c r="D12" s="153" t="s">
        <v>122</v>
      </c>
      <c r="E12" s="153"/>
      <c r="F12" s="153"/>
      <c r="G12" s="153"/>
      <c r="H12" s="153" t="s">
        <v>216</v>
      </c>
      <c r="I12" s="161"/>
      <c r="J12" s="158" t="s">
        <v>117</v>
      </c>
      <c r="K12" s="158"/>
      <c r="L12" s="158"/>
      <c r="M12" s="153"/>
      <c r="N12" s="160" t="s">
        <v>118</v>
      </c>
      <c r="P12" s="160" t="s">
        <v>228</v>
      </c>
      <c r="R12" s="153" t="s">
        <v>119</v>
      </c>
      <c r="T12" s="153" t="s">
        <v>120</v>
      </c>
      <c r="U12" s="153"/>
      <c r="V12" s="158" t="s">
        <v>121</v>
      </c>
      <c r="W12" s="158"/>
      <c r="X12" s="156" t="s">
        <v>119</v>
      </c>
    </row>
    <row r="13" spans="1:24" s="154" customFormat="1" ht="20" customHeight="1">
      <c r="D13" s="153" t="s">
        <v>125</v>
      </c>
      <c r="E13" s="153"/>
      <c r="F13" s="153"/>
      <c r="G13" s="153"/>
      <c r="H13" s="153" t="s">
        <v>215</v>
      </c>
      <c r="I13" s="161"/>
      <c r="K13" s="158"/>
      <c r="L13" s="158"/>
      <c r="M13" s="153"/>
      <c r="N13" s="153"/>
      <c r="O13" s="161"/>
      <c r="P13" s="160" t="s">
        <v>210</v>
      </c>
      <c r="Q13" s="161"/>
      <c r="R13" s="153" t="s">
        <v>108</v>
      </c>
      <c r="S13" s="161"/>
      <c r="T13" s="153" t="s">
        <v>123</v>
      </c>
      <c r="U13" s="153"/>
      <c r="V13" s="158" t="s">
        <v>124</v>
      </c>
      <c r="W13" s="158"/>
      <c r="X13" s="156" t="s">
        <v>108</v>
      </c>
    </row>
    <row r="14" spans="1:24" s="154" customFormat="1" ht="20" customHeight="1">
      <c r="B14" s="152" t="s">
        <v>4</v>
      </c>
      <c r="E14" s="153"/>
      <c r="F14" s="153"/>
      <c r="G14" s="153"/>
      <c r="H14" s="161"/>
      <c r="I14" s="161"/>
      <c r="K14" s="158"/>
      <c r="L14" s="158"/>
      <c r="M14" s="153"/>
      <c r="N14" s="153"/>
      <c r="O14" s="161"/>
      <c r="P14" s="160" t="s">
        <v>211</v>
      </c>
      <c r="Q14" s="161"/>
      <c r="R14" s="153"/>
      <c r="S14" s="161"/>
      <c r="T14" s="153"/>
      <c r="U14" s="153"/>
      <c r="V14" s="158"/>
      <c r="W14" s="158"/>
      <c r="X14" s="156"/>
    </row>
    <row r="15" spans="1:24" s="154" customFormat="1" ht="10" customHeight="1">
      <c r="C15" s="153"/>
      <c r="D15" s="153"/>
      <c r="E15" s="153"/>
      <c r="F15" s="153"/>
      <c r="G15" s="153"/>
      <c r="H15" s="153"/>
      <c r="I15" s="153"/>
      <c r="J15" s="158"/>
      <c r="K15" s="158"/>
      <c r="L15" s="158"/>
      <c r="M15" s="153"/>
      <c r="N15" s="153"/>
      <c r="O15" s="161"/>
      <c r="P15" s="161"/>
      <c r="Q15" s="161"/>
      <c r="R15" s="153"/>
      <c r="S15" s="161"/>
      <c r="T15" s="153"/>
      <c r="U15" s="153"/>
      <c r="V15" s="158"/>
      <c r="W15" s="158"/>
      <c r="X15" s="156"/>
    </row>
    <row r="16" spans="1:24" s="149" customFormat="1" ht="20" customHeight="1">
      <c r="A16" s="161" t="s">
        <v>126</v>
      </c>
      <c r="B16" s="161"/>
      <c r="C16" s="163"/>
      <c r="D16" s="163">
        <v>75000000</v>
      </c>
      <c r="E16" s="163"/>
      <c r="F16" s="163">
        <v>18742932</v>
      </c>
      <c r="G16" s="163"/>
      <c r="H16" s="214">
        <v>0</v>
      </c>
      <c r="I16" s="163"/>
      <c r="J16" s="163">
        <v>2100000</v>
      </c>
      <c r="K16" s="164"/>
      <c r="L16" s="165">
        <v>13479122</v>
      </c>
      <c r="M16" s="163"/>
      <c r="N16" s="166">
        <v>407701</v>
      </c>
      <c r="O16" s="167"/>
      <c r="P16" s="213" t="s">
        <v>127</v>
      </c>
      <c r="Q16" s="167"/>
      <c r="R16" s="168">
        <f t="shared" ref="R16" si="0">SUM(N16)</f>
        <v>407701</v>
      </c>
      <c r="S16" s="167"/>
      <c r="T16" s="169">
        <f>SUM(D16:L16,R16)</f>
        <v>109729755</v>
      </c>
      <c r="U16" s="167"/>
      <c r="V16" s="227" t="s">
        <v>127</v>
      </c>
      <c r="W16" s="170"/>
      <c r="X16" s="170">
        <f>SUM(T16:V16)</f>
        <v>109729755</v>
      </c>
    </row>
    <row r="17" spans="1:24" s="149" customFormat="1" ht="20" customHeight="1">
      <c r="A17" s="161" t="s">
        <v>128</v>
      </c>
      <c r="B17" s="150"/>
      <c r="C17" s="171"/>
      <c r="D17" s="169"/>
      <c r="E17" s="169"/>
      <c r="F17" s="169"/>
      <c r="G17" s="169"/>
      <c r="H17" s="163"/>
      <c r="I17" s="163"/>
      <c r="J17" s="169"/>
      <c r="K17" s="163"/>
      <c r="L17" s="169"/>
      <c r="M17" s="163"/>
      <c r="N17" s="169"/>
      <c r="O17" s="167"/>
      <c r="P17" s="167"/>
      <c r="Q17" s="167"/>
      <c r="R17" s="169"/>
      <c r="S17" s="163"/>
      <c r="T17" s="169"/>
      <c r="U17" s="167"/>
      <c r="V17" s="169"/>
      <c r="W17" s="170"/>
      <c r="X17" s="169"/>
    </row>
    <row r="18" spans="1:24" s="149" customFormat="1" ht="20" customHeight="1">
      <c r="A18" s="172" t="s">
        <v>129</v>
      </c>
      <c r="B18" s="150"/>
      <c r="C18" s="171"/>
      <c r="D18" s="169"/>
      <c r="E18" s="169"/>
      <c r="F18" s="169"/>
      <c r="G18" s="169"/>
      <c r="H18" s="163"/>
      <c r="I18" s="163"/>
      <c r="J18" s="169"/>
      <c r="K18" s="163"/>
      <c r="L18" s="169"/>
      <c r="M18" s="163"/>
      <c r="N18" s="169"/>
      <c r="O18" s="167"/>
      <c r="P18" s="167"/>
      <c r="Q18" s="167"/>
      <c r="R18" s="229"/>
      <c r="S18" s="163"/>
      <c r="T18" s="169"/>
      <c r="U18" s="167"/>
      <c r="V18" s="169"/>
      <c r="W18" s="170"/>
      <c r="X18" s="169"/>
    </row>
    <row r="19" spans="1:24" s="149" customFormat="1" ht="20" customHeight="1">
      <c r="A19" s="173" t="s">
        <v>130</v>
      </c>
      <c r="B19" s="13"/>
      <c r="C19" s="163"/>
      <c r="D19" s="214">
        <v>0</v>
      </c>
      <c r="E19" s="169"/>
      <c r="F19" s="214">
        <v>0</v>
      </c>
      <c r="G19" s="214"/>
      <c r="H19" s="214">
        <v>0</v>
      </c>
      <c r="I19" s="163"/>
      <c r="J19" s="214" t="s">
        <v>127</v>
      </c>
      <c r="K19" s="163"/>
      <c r="L19" s="214" t="s">
        <v>127</v>
      </c>
      <c r="M19" s="163"/>
      <c r="N19" s="213" t="s">
        <v>127</v>
      </c>
      <c r="O19" s="167"/>
      <c r="P19" s="269" t="s">
        <v>127</v>
      </c>
      <c r="Q19" s="167"/>
      <c r="R19" s="210" t="s">
        <v>127</v>
      </c>
      <c r="S19" s="163"/>
      <c r="T19" s="169">
        <f>SUM(D19:L19,R19)</f>
        <v>0</v>
      </c>
      <c r="U19" s="167"/>
      <c r="V19" s="169">
        <v>500035</v>
      </c>
      <c r="W19" s="170"/>
      <c r="X19" s="169">
        <f t="shared" ref="X19" si="1">SUM(T19:V19)</f>
        <v>500035</v>
      </c>
    </row>
    <row r="20" spans="1:24" s="149" customFormat="1" ht="20" customHeight="1">
      <c r="A20" s="172" t="s">
        <v>197</v>
      </c>
      <c r="B20" s="150"/>
      <c r="C20" s="163"/>
      <c r="D20" s="273">
        <v>0</v>
      </c>
      <c r="E20" s="169"/>
      <c r="F20" s="214">
        <v>0</v>
      </c>
      <c r="G20" s="214"/>
      <c r="H20" s="214">
        <v>0</v>
      </c>
      <c r="I20" s="163"/>
      <c r="J20" s="214" t="s">
        <v>127</v>
      </c>
      <c r="K20" s="163"/>
      <c r="L20" s="169">
        <f>+'PL (6M)'!F50</f>
        <v>3642027</v>
      </c>
      <c r="M20" s="174"/>
      <c r="N20" s="227" t="s">
        <v>127</v>
      </c>
      <c r="O20" s="207"/>
      <c r="P20" s="270" t="s">
        <v>127</v>
      </c>
      <c r="Q20" s="207"/>
      <c r="R20" s="210" t="s">
        <v>127</v>
      </c>
      <c r="S20" s="175"/>
      <c r="T20" s="176">
        <v>3642027</v>
      </c>
      <c r="U20" s="167"/>
      <c r="V20" s="176">
        <v>-48705</v>
      </c>
      <c r="W20" s="170"/>
      <c r="X20" s="177">
        <v>3593322</v>
      </c>
    </row>
    <row r="21" spans="1:24" s="149" customFormat="1" ht="20" customHeight="1">
      <c r="A21" s="161" t="s">
        <v>131</v>
      </c>
      <c r="B21" s="150"/>
      <c r="C21" s="163"/>
      <c r="D21" s="214">
        <f>SUM(D18:D20)</f>
        <v>0</v>
      </c>
      <c r="E21" s="169"/>
      <c r="F21" s="275">
        <v>0</v>
      </c>
      <c r="G21" s="274"/>
      <c r="H21" s="275">
        <v>0</v>
      </c>
      <c r="I21" s="163"/>
      <c r="J21" s="228" t="s">
        <v>127</v>
      </c>
      <c r="K21" s="163"/>
      <c r="L21" s="178">
        <f>SUM(L18:L20)</f>
        <v>3642027</v>
      </c>
      <c r="M21" s="175"/>
      <c r="N21" s="216" t="s">
        <v>127</v>
      </c>
      <c r="O21" s="163"/>
      <c r="P21" s="270" t="s">
        <v>127</v>
      </c>
      <c r="Q21" s="163"/>
      <c r="R21" s="216" t="s">
        <v>127</v>
      </c>
      <c r="S21" s="167"/>
      <c r="T21" s="178">
        <f>SUM(T20)</f>
        <v>3642027</v>
      </c>
      <c r="U21" s="167"/>
      <c r="V21" s="178">
        <f>SUM(V18:V20)</f>
        <v>451330</v>
      </c>
      <c r="W21" s="179"/>
      <c r="X21" s="178">
        <f>SUM(X18:X20)</f>
        <v>4093357</v>
      </c>
    </row>
    <row r="22" spans="1:24" s="149" customFormat="1" ht="20" customHeight="1" thickBot="1">
      <c r="A22" s="161" t="s">
        <v>132</v>
      </c>
      <c r="B22" s="161"/>
      <c r="C22" s="180"/>
      <c r="D22" s="181">
        <f>+D16+D21</f>
        <v>75000000</v>
      </c>
      <c r="E22" s="182"/>
      <c r="F22" s="181">
        <f>+F16+F21</f>
        <v>18742932</v>
      </c>
      <c r="G22" s="182"/>
      <c r="H22" s="272">
        <v>0</v>
      </c>
      <c r="I22" s="167"/>
      <c r="J22" s="181">
        <f>SUM(J21,J16)</f>
        <v>2100000</v>
      </c>
      <c r="K22" s="180"/>
      <c r="L22" s="181">
        <f>+L16+L21</f>
        <v>17121149</v>
      </c>
      <c r="M22" s="180"/>
      <c r="N22" s="181">
        <v>407701</v>
      </c>
      <c r="O22" s="183"/>
      <c r="P22" s="271" t="s">
        <v>127</v>
      </c>
      <c r="Q22" s="183"/>
      <c r="R22" s="181">
        <v>407701</v>
      </c>
      <c r="S22" s="183"/>
      <c r="T22" s="181">
        <f>+T16+T21</f>
        <v>113371782</v>
      </c>
      <c r="U22" s="170"/>
      <c r="V22" s="208">
        <f>SUM(V16,V21)</f>
        <v>451330</v>
      </c>
      <c r="W22" s="170"/>
      <c r="X22" s="181">
        <f>+X16+X21</f>
        <v>113823112</v>
      </c>
    </row>
    <row r="23" spans="1:24" s="149" customFormat="1" ht="20" customHeight="1" thickTop="1">
      <c r="X23" s="184"/>
    </row>
    <row r="24" spans="1:24" s="149" customFormat="1" ht="20" customHeight="1">
      <c r="A24" s="161" t="s">
        <v>133</v>
      </c>
      <c r="B24" s="161"/>
      <c r="C24" s="163"/>
      <c r="D24" s="169">
        <v>75000000</v>
      </c>
      <c r="E24" s="163"/>
      <c r="F24" s="169">
        <v>18742932</v>
      </c>
      <c r="G24" s="169"/>
      <c r="H24" s="214">
        <v>0</v>
      </c>
      <c r="I24" s="163"/>
      <c r="J24" s="163">
        <v>4200000</v>
      </c>
      <c r="K24" s="163"/>
      <c r="L24" s="163">
        <v>46794124</v>
      </c>
      <c r="M24" s="163"/>
      <c r="N24" s="169">
        <v>-976613</v>
      </c>
      <c r="O24" s="163"/>
      <c r="P24" s="213" t="s">
        <v>127</v>
      </c>
      <c r="Q24" s="163"/>
      <c r="R24" s="169">
        <f>SUM(N24,P24)</f>
        <v>-976613</v>
      </c>
      <c r="S24" s="185"/>
      <c r="T24" s="176">
        <f>SUM(D24:L24,R24)</f>
        <v>143760443</v>
      </c>
      <c r="U24" s="186"/>
      <c r="V24" s="169">
        <v>369857</v>
      </c>
      <c r="W24" s="170"/>
      <c r="X24" s="187">
        <f>SUM(T24:V24)</f>
        <v>144130300</v>
      </c>
    </row>
    <row r="25" spans="1:24" s="149" customFormat="1" ht="14">
      <c r="A25" s="161" t="s">
        <v>128</v>
      </c>
      <c r="B25" s="150"/>
      <c r="C25" s="171"/>
      <c r="D25" s="169"/>
      <c r="E25" s="169"/>
      <c r="F25" s="169"/>
      <c r="G25" s="169"/>
      <c r="H25" s="163"/>
      <c r="I25" s="163"/>
      <c r="J25" s="188"/>
      <c r="K25" s="189"/>
      <c r="L25" s="188"/>
      <c r="M25" s="163"/>
      <c r="N25" s="169"/>
      <c r="O25" s="167"/>
      <c r="P25" s="167"/>
      <c r="Q25" s="167"/>
      <c r="R25" s="169"/>
      <c r="S25" s="163"/>
      <c r="T25" s="176"/>
      <c r="U25" s="167"/>
      <c r="V25" s="169"/>
      <c r="W25" s="170"/>
      <c r="X25" s="187"/>
    </row>
    <row r="26" spans="1:24" s="149" customFormat="1" ht="17" customHeight="1">
      <c r="A26" s="172" t="s">
        <v>134</v>
      </c>
      <c r="B26" s="13">
        <v>16.100000000000001</v>
      </c>
      <c r="C26" s="163"/>
      <c r="D26" s="169">
        <v>25000000</v>
      </c>
      <c r="E26" s="169"/>
      <c r="F26" s="169">
        <v>215771375</v>
      </c>
      <c r="G26" s="169"/>
      <c r="H26" s="214">
        <v>0</v>
      </c>
      <c r="I26" s="163"/>
      <c r="J26" s="214" t="s">
        <v>127</v>
      </c>
      <c r="K26" s="189"/>
      <c r="L26" s="213" t="s">
        <v>127</v>
      </c>
      <c r="M26" s="163"/>
      <c r="N26" s="213" t="s">
        <v>127</v>
      </c>
      <c r="O26" s="167"/>
      <c r="P26" s="269" t="s">
        <v>127</v>
      </c>
      <c r="Q26" s="167"/>
      <c r="R26" s="214" t="s">
        <v>127</v>
      </c>
      <c r="S26" s="163"/>
      <c r="T26" s="176">
        <f>SUM(D26:L26,R26)</f>
        <v>240771375</v>
      </c>
      <c r="U26" s="167"/>
      <c r="V26" s="169">
        <v>0</v>
      </c>
      <c r="W26" s="170"/>
      <c r="X26" s="187">
        <f t="shared" ref="X26:X30" si="2">SUM(T26:V26)</f>
        <v>240771375</v>
      </c>
    </row>
    <row r="27" spans="1:24" s="149" customFormat="1" ht="17" customHeight="1">
      <c r="A27" s="172" t="s">
        <v>219</v>
      </c>
      <c r="B27" s="13"/>
      <c r="C27" s="163"/>
      <c r="D27" s="214"/>
      <c r="E27" s="169"/>
      <c r="F27" s="214"/>
      <c r="G27" s="214"/>
      <c r="H27" s="163"/>
      <c r="I27" s="163"/>
      <c r="J27" s="214"/>
      <c r="K27" s="189"/>
      <c r="L27" s="213"/>
      <c r="M27" s="163"/>
      <c r="N27" s="213"/>
      <c r="O27" s="167"/>
      <c r="P27" s="269"/>
      <c r="Q27" s="167"/>
      <c r="R27" s="214"/>
      <c r="S27" s="163"/>
      <c r="T27" s="176"/>
      <c r="U27" s="167"/>
      <c r="V27" s="169"/>
      <c r="W27" s="170"/>
      <c r="X27" s="187"/>
    </row>
    <row r="28" spans="1:24" s="149" customFormat="1" ht="17" customHeight="1">
      <c r="A28" s="173" t="s">
        <v>218</v>
      </c>
      <c r="B28" s="13"/>
      <c r="C28" s="163"/>
      <c r="D28" s="214">
        <v>0</v>
      </c>
      <c r="E28" s="169"/>
      <c r="F28" s="214">
        <v>0</v>
      </c>
      <c r="G28" s="214"/>
      <c r="H28" s="163">
        <f>-196229</f>
        <v>-196229</v>
      </c>
      <c r="I28" s="163"/>
      <c r="J28" s="214" t="s">
        <v>127</v>
      </c>
      <c r="K28" s="189"/>
      <c r="L28" s="213" t="s">
        <v>127</v>
      </c>
      <c r="M28" s="163"/>
      <c r="N28" s="213" t="s">
        <v>127</v>
      </c>
      <c r="O28" s="167"/>
      <c r="P28" s="269" t="s">
        <v>127</v>
      </c>
      <c r="Q28" s="167"/>
      <c r="R28" s="214" t="s">
        <v>127</v>
      </c>
      <c r="S28" s="163"/>
      <c r="T28" s="176">
        <f>SUM(D28:L28,R28)</f>
        <v>-196229</v>
      </c>
      <c r="U28" s="167"/>
      <c r="V28" s="169">
        <v>196304</v>
      </c>
      <c r="W28" s="170"/>
      <c r="X28" s="187">
        <f t="shared" si="2"/>
        <v>75</v>
      </c>
    </row>
    <row r="29" spans="1:24" s="149" customFormat="1" ht="20" customHeight="1">
      <c r="A29" s="172" t="s">
        <v>135</v>
      </c>
      <c r="B29" s="13">
        <v>17</v>
      </c>
      <c r="C29" s="163"/>
      <c r="D29" s="214">
        <v>0</v>
      </c>
      <c r="E29" s="169"/>
      <c r="F29" s="214">
        <v>0</v>
      </c>
      <c r="G29" s="214"/>
      <c r="H29" s="214">
        <v>0</v>
      </c>
      <c r="I29" s="163"/>
      <c r="J29" s="214" t="s">
        <v>127</v>
      </c>
      <c r="K29" s="189"/>
      <c r="L29" s="169">
        <v>-25500000</v>
      </c>
      <c r="M29" s="163"/>
      <c r="N29" s="213" t="s">
        <v>127</v>
      </c>
      <c r="O29" s="167"/>
      <c r="P29" s="269" t="s">
        <v>127</v>
      </c>
      <c r="Q29" s="167"/>
      <c r="R29" s="214" t="s">
        <v>127</v>
      </c>
      <c r="S29" s="163"/>
      <c r="T29" s="176">
        <f>SUM(D29:L29,R29)</f>
        <v>-25500000</v>
      </c>
      <c r="U29" s="167"/>
      <c r="V29" s="169">
        <v>0</v>
      </c>
      <c r="W29" s="170"/>
      <c r="X29" s="176">
        <f t="shared" si="2"/>
        <v>-25500000</v>
      </c>
    </row>
    <row r="30" spans="1:24" s="149" customFormat="1" ht="20" customHeight="1">
      <c r="A30" s="172" t="s">
        <v>197</v>
      </c>
      <c r="B30" s="150"/>
      <c r="C30" s="163"/>
      <c r="D30" s="214">
        <v>0</v>
      </c>
      <c r="E30" s="169"/>
      <c r="F30" s="214">
        <v>0</v>
      </c>
      <c r="G30" s="214"/>
      <c r="H30" s="214">
        <v>0</v>
      </c>
      <c r="I30" s="163"/>
      <c r="J30" s="214" t="s">
        <v>127</v>
      </c>
      <c r="K30" s="189"/>
      <c r="L30" s="169">
        <f>+'PL (6M)'!D50</f>
        <v>10045720</v>
      </c>
      <c r="M30" s="174"/>
      <c r="N30" s="213" t="s">
        <v>127</v>
      </c>
      <c r="O30" s="167"/>
      <c r="P30" s="176">
        <v>-117089</v>
      </c>
      <c r="Q30" s="167"/>
      <c r="R30" s="169">
        <f>SUM(N30,P30)</f>
        <v>-117089</v>
      </c>
      <c r="S30" s="175"/>
      <c r="T30" s="176">
        <f>SUM(D30:L30,R30)</f>
        <v>9928631</v>
      </c>
      <c r="U30" s="167"/>
      <c r="V30" s="176">
        <v>-134380</v>
      </c>
      <c r="W30" s="170"/>
      <c r="X30" s="187">
        <f t="shared" si="2"/>
        <v>9794251</v>
      </c>
    </row>
    <row r="31" spans="1:24" s="149" customFormat="1" ht="20" customHeight="1">
      <c r="A31" s="161" t="s">
        <v>131</v>
      </c>
      <c r="B31" s="150"/>
      <c r="C31" s="163"/>
      <c r="D31" s="178">
        <f>SUM(D26:D30)</f>
        <v>25000000</v>
      </c>
      <c r="E31" s="169"/>
      <c r="F31" s="178">
        <f>SUM(F26:F30)</f>
        <v>215771375</v>
      </c>
      <c r="G31" s="274"/>
      <c r="H31" s="178">
        <f>SUM(H26:H30)</f>
        <v>-196229</v>
      </c>
      <c r="I31" s="163"/>
      <c r="J31" s="216" t="s">
        <v>127</v>
      </c>
      <c r="K31" s="163"/>
      <c r="L31" s="178">
        <f>SUM(L26:L30)</f>
        <v>-15454280</v>
      </c>
      <c r="M31" s="175"/>
      <c r="N31" s="216" t="s">
        <v>127</v>
      </c>
      <c r="O31" s="163"/>
      <c r="P31" s="178">
        <f>SUM(P26:P30)</f>
        <v>-117089</v>
      </c>
      <c r="Q31" s="163"/>
      <c r="R31" s="178">
        <f>SUM(R26:R30)</f>
        <v>-117089</v>
      </c>
      <c r="S31" s="167"/>
      <c r="T31" s="178">
        <f>SUM(T26:T30)</f>
        <v>225003777</v>
      </c>
      <c r="U31" s="167"/>
      <c r="V31" s="178">
        <f>SUM(V26:V30)</f>
        <v>61924</v>
      </c>
      <c r="W31" s="179"/>
      <c r="X31" s="178">
        <f>SUM(X26:X30)</f>
        <v>225065701</v>
      </c>
    </row>
    <row r="32" spans="1:24" s="149" customFormat="1" ht="20" customHeight="1" thickBot="1">
      <c r="A32" s="161" t="s">
        <v>136</v>
      </c>
      <c r="B32" s="161"/>
      <c r="C32" s="180"/>
      <c r="D32" s="181">
        <f>+D24+D31</f>
        <v>100000000</v>
      </c>
      <c r="E32" s="182"/>
      <c r="F32" s="181">
        <f>+F24+F31</f>
        <v>234514307</v>
      </c>
      <c r="G32" s="182"/>
      <c r="H32" s="181">
        <f>+H24+H31</f>
        <v>-196229</v>
      </c>
      <c r="I32" s="167"/>
      <c r="J32" s="181">
        <v>4200000</v>
      </c>
      <c r="K32" s="180"/>
      <c r="L32" s="181">
        <f>+L24+L31</f>
        <v>31339844</v>
      </c>
      <c r="M32" s="180"/>
      <c r="N32" s="181">
        <v>-976613</v>
      </c>
      <c r="O32" s="183"/>
      <c r="P32" s="181">
        <f>P31</f>
        <v>-117089</v>
      </c>
      <c r="Q32" s="183"/>
      <c r="R32" s="181">
        <f>+R24+R31</f>
        <v>-1093702</v>
      </c>
      <c r="S32" s="183"/>
      <c r="T32" s="181">
        <f>+T24+T31</f>
        <v>368764220</v>
      </c>
      <c r="U32" s="170"/>
      <c r="V32" s="181">
        <f>+V24+V31</f>
        <v>431781</v>
      </c>
      <c r="W32" s="170"/>
      <c r="X32" s="181">
        <f>+X24+X31</f>
        <v>369196001</v>
      </c>
    </row>
    <row r="33" spans="1:24" s="149" customFormat="1" ht="20" customHeight="1" thickTop="1">
      <c r="A33" s="161"/>
      <c r="B33" s="161"/>
      <c r="C33" s="180"/>
      <c r="D33" s="182"/>
      <c r="E33" s="182"/>
      <c r="F33" s="182"/>
      <c r="G33" s="182"/>
      <c r="H33" s="167"/>
      <c r="I33" s="167"/>
      <c r="J33" s="182"/>
      <c r="K33" s="180"/>
      <c r="L33" s="182"/>
      <c r="M33" s="180"/>
      <c r="N33" s="182"/>
      <c r="O33" s="183"/>
      <c r="P33" s="182"/>
      <c r="Q33" s="183"/>
      <c r="R33" s="182"/>
      <c r="S33" s="183"/>
      <c r="T33" s="182"/>
      <c r="U33" s="170"/>
      <c r="V33" s="182"/>
      <c r="W33" s="170"/>
      <c r="X33" s="182"/>
    </row>
    <row r="34" spans="1:24" s="149" customFormat="1" ht="20" customHeight="1">
      <c r="A34" s="161"/>
      <c r="B34" s="161"/>
      <c r="C34" s="180"/>
      <c r="D34" s="182"/>
      <c r="E34" s="182"/>
      <c r="F34" s="182"/>
      <c r="G34" s="182"/>
      <c r="H34" s="167"/>
      <c r="I34" s="167"/>
      <c r="J34" s="182"/>
      <c r="K34" s="180"/>
      <c r="L34" s="182"/>
      <c r="M34" s="180"/>
      <c r="N34" s="182"/>
      <c r="O34" s="183"/>
      <c r="P34" s="182"/>
      <c r="Q34" s="183"/>
      <c r="R34" s="182"/>
      <c r="S34" s="183"/>
      <c r="T34" s="182"/>
      <c r="U34" s="170"/>
      <c r="V34" s="182"/>
      <c r="W34" s="170"/>
      <c r="X34" s="182"/>
    </row>
    <row r="35" spans="1:24" ht="20" customHeight="1">
      <c r="A35" s="5" t="s">
        <v>33</v>
      </c>
    </row>
  </sheetData>
  <mergeCells count="9">
    <mergeCell ref="J9:L9"/>
    <mergeCell ref="A1:X1"/>
    <mergeCell ref="A2:X2"/>
    <mergeCell ref="A3:X3"/>
    <mergeCell ref="A5:X5"/>
    <mergeCell ref="A4:X4"/>
    <mergeCell ref="C8:T8"/>
    <mergeCell ref="N9:R9"/>
    <mergeCell ref="C7:X7"/>
  </mergeCells>
  <pageMargins left="0.4" right="0.2" top="1" bottom="0.5" header="0.6" footer="0.3"/>
  <pageSetup paperSize="9" scale="70" firstPageNumber="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6605-DE00-4089-A2C4-6D8DA8C164AA}">
  <sheetPr>
    <tabColor rgb="FF00B050"/>
  </sheetPr>
  <dimension ref="A1:U34"/>
  <sheetViews>
    <sheetView topLeftCell="C1" zoomScale="80" zoomScaleNormal="80" zoomScaleSheetLayoutView="70" zoomScalePageLayoutView="58" workbookViewId="0">
      <selection activeCell="Y23" sqref="Y23"/>
    </sheetView>
  </sheetViews>
  <sheetFormatPr defaultColWidth="9.36328125" defaultRowHeight="20" customHeight="1"/>
  <cols>
    <col min="1" max="1" width="36.453125" style="109" customWidth="1"/>
    <col min="2" max="2" width="5.90625" style="109" bestFit="1" customWidth="1"/>
    <col min="3" max="3" width="17" style="109" bestFit="1" customWidth="1"/>
    <col min="4" max="4" width="0.90625" style="109" customWidth="1"/>
    <col min="5" max="5" width="13.90625" style="109" bestFit="1" customWidth="1"/>
    <col min="6" max="7" width="1.36328125" style="109" customWidth="1"/>
    <col min="8" max="8" width="14.6328125" style="109" customWidth="1"/>
    <col min="9" max="9" width="1.453125" style="109" customWidth="1"/>
    <col min="10" max="10" width="14.6328125" style="109" customWidth="1"/>
    <col min="11" max="11" width="1.453125" style="109" customWidth="1"/>
    <col min="12" max="13" width="1.453125" style="109" hidden="1" customWidth="1"/>
    <col min="14" max="14" width="18.6328125" style="109" bestFit="1" customWidth="1"/>
    <col min="15" max="15" width="1.36328125" style="109" customWidth="1"/>
    <col min="16" max="16" width="22.1796875" style="109" bestFit="1" customWidth="1"/>
    <col min="17" max="17" width="1" style="109" customWidth="1"/>
    <col min="18" max="18" width="18.36328125" style="109" customWidth="1"/>
    <col min="19" max="19" width="1.36328125" style="109" customWidth="1"/>
    <col min="20" max="20" width="14.08984375" style="109" customWidth="1"/>
    <col min="21" max="21" width="1.36328125" style="109" customWidth="1"/>
    <col min="22" max="16384" width="9.36328125" style="109"/>
  </cols>
  <sheetData>
    <row r="1" spans="1:21" ht="20" customHeight="1">
      <c r="A1" s="300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</row>
    <row r="2" spans="1:21" ht="20" customHeight="1">
      <c r="A2" s="301" t="s">
        <v>137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</row>
    <row r="3" spans="1:21" ht="20" customHeight="1">
      <c r="A3" s="301" t="s">
        <v>138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</row>
    <row r="4" spans="1:21" ht="20" customHeight="1">
      <c r="A4" s="301" t="s">
        <v>71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</row>
    <row r="5" spans="1:21" s="190" customFormat="1" ht="20" customHeight="1">
      <c r="A5" s="302" t="s">
        <v>3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148"/>
    </row>
    <row r="6" spans="1:21" s="190" customFormat="1" ht="9" customHeight="1"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1"/>
    </row>
    <row r="7" spans="1:21" s="190" customFormat="1" ht="20" customHeight="1">
      <c r="C7" s="305" t="s">
        <v>139</v>
      </c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</row>
    <row r="8" spans="1:21" s="191" customFormat="1" ht="20" customHeight="1">
      <c r="B8" s="152" t="s">
        <v>4</v>
      </c>
      <c r="C8" s="153"/>
      <c r="D8" s="153"/>
      <c r="G8" s="153"/>
      <c r="H8" s="299" t="s">
        <v>103</v>
      </c>
      <c r="I8" s="299"/>
      <c r="J8" s="299"/>
      <c r="K8" s="192"/>
      <c r="L8" s="193"/>
      <c r="M8" s="193"/>
      <c r="N8" s="306" t="s">
        <v>63</v>
      </c>
      <c r="O8" s="306"/>
      <c r="P8" s="306"/>
      <c r="Q8" s="306"/>
      <c r="R8" s="306"/>
      <c r="S8" s="192"/>
      <c r="T8" s="158"/>
    </row>
    <row r="9" spans="1:21" s="191" customFormat="1" ht="20" customHeight="1">
      <c r="B9" s="152"/>
      <c r="C9" s="158"/>
      <c r="D9" s="158"/>
      <c r="G9" s="148"/>
      <c r="H9" s="159" t="s">
        <v>60</v>
      </c>
      <c r="I9" s="158"/>
      <c r="J9" s="158" t="s">
        <v>105</v>
      </c>
      <c r="K9" s="152"/>
      <c r="L9" s="194"/>
      <c r="M9" s="194"/>
      <c r="N9" s="160" t="s">
        <v>106</v>
      </c>
      <c r="P9" s="160" t="s">
        <v>207</v>
      </c>
      <c r="Q9" s="160"/>
      <c r="R9" s="153" t="s">
        <v>107</v>
      </c>
    </row>
    <row r="10" spans="1:21" s="191" customFormat="1" ht="20" customHeight="1">
      <c r="B10" s="152"/>
      <c r="C10" s="152" t="s">
        <v>140</v>
      </c>
      <c r="D10" s="153"/>
      <c r="E10" s="153" t="s">
        <v>110</v>
      </c>
      <c r="G10" s="161"/>
      <c r="H10" s="162" t="s">
        <v>111</v>
      </c>
      <c r="K10" s="152"/>
      <c r="L10" s="194"/>
      <c r="M10" s="194"/>
      <c r="N10" s="160" t="s">
        <v>112</v>
      </c>
      <c r="P10" s="160" t="s">
        <v>208</v>
      </c>
      <c r="Q10" s="160"/>
      <c r="R10" s="153" t="s">
        <v>113</v>
      </c>
      <c r="T10" s="152" t="s">
        <v>104</v>
      </c>
    </row>
    <row r="11" spans="1:21" s="191" customFormat="1" ht="20" customHeight="1">
      <c r="B11" s="152"/>
      <c r="C11" s="153" t="s">
        <v>122</v>
      </c>
      <c r="D11" s="153"/>
      <c r="E11" s="153" t="s">
        <v>116</v>
      </c>
      <c r="G11" s="161"/>
      <c r="H11" s="158" t="s">
        <v>117</v>
      </c>
      <c r="I11" s="158"/>
      <c r="J11" s="158"/>
      <c r="K11" s="153"/>
      <c r="L11" s="160"/>
      <c r="M11" s="160"/>
      <c r="N11" s="160" t="s">
        <v>118</v>
      </c>
      <c r="P11" s="160" t="s">
        <v>228</v>
      </c>
      <c r="Q11" s="160"/>
      <c r="R11" s="153" t="s">
        <v>119</v>
      </c>
      <c r="T11" s="152" t="s">
        <v>119</v>
      </c>
    </row>
    <row r="12" spans="1:21" s="191" customFormat="1" ht="20" customHeight="1">
      <c r="C12" s="153" t="s">
        <v>125</v>
      </c>
      <c r="D12" s="153"/>
      <c r="E12" s="153"/>
      <c r="G12" s="161"/>
      <c r="I12" s="158"/>
      <c r="J12" s="158"/>
      <c r="K12" s="153"/>
      <c r="L12" s="161"/>
      <c r="M12" s="161"/>
      <c r="N12" s="153"/>
      <c r="O12" s="161"/>
      <c r="P12" s="160" t="s">
        <v>209</v>
      </c>
      <c r="Q12" s="160"/>
      <c r="R12" s="153" t="s">
        <v>108</v>
      </c>
      <c r="S12" s="161"/>
      <c r="T12" s="152" t="s">
        <v>108</v>
      </c>
    </row>
    <row r="13" spans="1:21" s="191" customFormat="1" ht="20" customHeight="1">
      <c r="C13" s="153"/>
      <c r="D13" s="153"/>
      <c r="E13" s="153"/>
      <c r="F13" s="153"/>
      <c r="G13" s="153"/>
      <c r="H13" s="158"/>
      <c r="I13" s="158"/>
      <c r="J13" s="158"/>
      <c r="K13" s="153"/>
      <c r="L13" s="161"/>
      <c r="M13" s="161"/>
      <c r="N13" s="153"/>
      <c r="O13" s="161"/>
      <c r="P13" s="160"/>
      <c r="Q13" s="160"/>
      <c r="R13" s="153"/>
      <c r="S13" s="161"/>
      <c r="T13" s="152"/>
    </row>
    <row r="14" spans="1:21" s="190" customFormat="1" ht="20" customHeight="1">
      <c r="A14" s="161" t="s">
        <v>126</v>
      </c>
      <c r="B14" s="161"/>
      <c r="C14" s="163">
        <v>75000000</v>
      </c>
      <c r="D14" s="163"/>
      <c r="E14" s="163">
        <v>18742932</v>
      </c>
      <c r="F14" s="163"/>
      <c r="G14" s="163"/>
      <c r="H14" s="163">
        <v>2100000</v>
      </c>
      <c r="I14" s="164"/>
      <c r="J14" s="165">
        <v>13479122</v>
      </c>
      <c r="K14" s="163"/>
      <c r="L14" s="163"/>
      <c r="M14" s="163"/>
      <c r="N14" s="166">
        <v>407701</v>
      </c>
      <c r="O14" s="163"/>
      <c r="P14" s="214" t="s">
        <v>127</v>
      </c>
      <c r="Q14" s="214"/>
      <c r="R14" s="169">
        <v>407701</v>
      </c>
      <c r="S14" s="163"/>
      <c r="T14" s="195">
        <v>109729755</v>
      </c>
    </row>
    <row r="15" spans="1:21" s="190" customFormat="1" ht="20" customHeight="1">
      <c r="A15" s="161" t="s">
        <v>128</v>
      </c>
      <c r="B15" s="150"/>
      <c r="C15" s="169"/>
      <c r="D15" s="169"/>
      <c r="E15" s="169"/>
      <c r="F15" s="171"/>
      <c r="G15" s="163"/>
      <c r="H15" s="169"/>
      <c r="I15" s="163"/>
      <c r="J15" s="169"/>
      <c r="K15" s="163"/>
      <c r="L15" s="163"/>
      <c r="M15" s="163"/>
      <c r="N15" s="169"/>
      <c r="O15" s="163"/>
      <c r="P15" s="163"/>
      <c r="Q15" s="163"/>
      <c r="R15" s="169"/>
      <c r="S15" s="163"/>
      <c r="T15" s="169"/>
    </row>
    <row r="16" spans="1:21" s="190" customFormat="1" ht="20" customHeight="1">
      <c r="A16" s="150" t="s">
        <v>198</v>
      </c>
      <c r="B16" s="150"/>
      <c r="C16" s="213" t="s">
        <v>127</v>
      </c>
      <c r="D16" s="214"/>
      <c r="E16" s="214" t="s">
        <v>127</v>
      </c>
      <c r="F16" s="211"/>
      <c r="G16" s="211"/>
      <c r="H16" s="214" t="s">
        <v>127</v>
      </c>
      <c r="I16" s="163"/>
      <c r="J16" s="169">
        <v>6028422</v>
      </c>
      <c r="K16" s="174"/>
      <c r="L16" s="163"/>
      <c r="M16" s="163"/>
      <c r="N16" s="214" t="s">
        <v>127</v>
      </c>
      <c r="O16" s="211"/>
      <c r="P16" s="273" t="s">
        <v>127</v>
      </c>
      <c r="Q16" s="283"/>
      <c r="R16" s="210" t="s">
        <v>127</v>
      </c>
      <c r="S16" s="163"/>
      <c r="T16" s="168">
        <v>6028422</v>
      </c>
    </row>
    <row r="17" spans="1:20" s="190" customFormat="1" ht="20" customHeight="1">
      <c r="A17" s="161" t="s">
        <v>131</v>
      </c>
      <c r="B17" s="150"/>
      <c r="C17" s="215" t="s">
        <v>127</v>
      </c>
      <c r="D17" s="214"/>
      <c r="E17" s="216" t="s">
        <v>127</v>
      </c>
      <c r="F17" s="211"/>
      <c r="G17" s="211"/>
      <c r="H17" s="216" t="s">
        <v>127</v>
      </c>
      <c r="I17" s="163"/>
      <c r="J17" s="178">
        <v>6028422</v>
      </c>
      <c r="K17" s="175"/>
      <c r="L17" s="163"/>
      <c r="M17" s="163"/>
      <c r="N17" s="212" t="s">
        <v>127</v>
      </c>
      <c r="O17" s="211"/>
      <c r="P17" s="214" t="s">
        <v>127</v>
      </c>
      <c r="Q17" s="214"/>
      <c r="R17" s="212" t="s">
        <v>127</v>
      </c>
      <c r="S17" s="169"/>
      <c r="T17" s="178">
        <v>6028422</v>
      </c>
    </row>
    <row r="18" spans="1:20" s="190" customFormat="1" ht="20" customHeight="1" thickBot="1">
      <c r="A18" s="161" t="s">
        <v>132</v>
      </c>
      <c r="B18" s="161"/>
      <c r="C18" s="181">
        <v>75000000</v>
      </c>
      <c r="D18" s="182"/>
      <c r="E18" s="181">
        <v>18742932</v>
      </c>
      <c r="F18" s="175"/>
      <c r="G18" s="163"/>
      <c r="H18" s="181">
        <v>2100000</v>
      </c>
      <c r="I18" s="175"/>
      <c r="J18" s="181">
        <v>19507544</v>
      </c>
      <c r="K18" s="175"/>
      <c r="L18" s="164"/>
      <c r="M18" s="164"/>
      <c r="N18" s="181">
        <v>407701</v>
      </c>
      <c r="O18" s="164"/>
      <c r="P18" s="272" t="s">
        <v>127</v>
      </c>
      <c r="Q18" s="283"/>
      <c r="R18" s="181">
        <v>407701</v>
      </c>
      <c r="S18" s="164"/>
      <c r="T18" s="181">
        <v>115758177</v>
      </c>
    </row>
    <row r="19" spans="1:20" s="190" customFormat="1" ht="20" customHeight="1" thickTop="1">
      <c r="C19" s="175"/>
      <c r="D19" s="163"/>
      <c r="E19" s="164"/>
      <c r="F19" s="196"/>
      <c r="G19" s="196"/>
      <c r="H19" s="196"/>
      <c r="I19" s="196"/>
      <c r="J19" s="196"/>
      <c r="K19" s="164"/>
      <c r="L19" s="164"/>
      <c r="M19" s="164"/>
      <c r="N19" s="164"/>
      <c r="O19" s="164"/>
      <c r="P19" s="164"/>
      <c r="Q19" s="284"/>
      <c r="R19" s="164"/>
      <c r="S19" s="164"/>
      <c r="T19" s="175"/>
    </row>
    <row r="20" spans="1:20" s="190" customFormat="1" ht="20" customHeight="1">
      <c r="A20" s="161" t="s">
        <v>133</v>
      </c>
      <c r="B20" s="161"/>
      <c r="C20" s="163">
        <v>75000000</v>
      </c>
      <c r="D20" s="163"/>
      <c r="E20" s="163">
        <v>18742932</v>
      </c>
      <c r="F20" s="163"/>
      <c r="G20" s="163"/>
      <c r="H20" s="163">
        <v>4200000</v>
      </c>
      <c r="I20" s="164"/>
      <c r="J20" s="165">
        <v>51904155</v>
      </c>
      <c r="K20" s="163"/>
      <c r="L20" s="163"/>
      <c r="M20" s="163"/>
      <c r="N20" s="169">
        <v>-976613</v>
      </c>
      <c r="O20" s="163"/>
      <c r="P20" s="214" t="s">
        <v>127</v>
      </c>
      <c r="Q20" s="283"/>
      <c r="R20" s="169">
        <f>SUM(N20,P20)</f>
        <v>-976613</v>
      </c>
      <c r="S20" s="163"/>
      <c r="T20" s="195">
        <f>SUM(R20,C20:J20)</f>
        <v>148870474</v>
      </c>
    </row>
    <row r="21" spans="1:20" s="190" customFormat="1" ht="20" customHeight="1">
      <c r="A21" s="161" t="s">
        <v>128</v>
      </c>
      <c r="B21" s="150"/>
      <c r="C21" s="169"/>
      <c r="D21" s="169"/>
      <c r="E21" s="169"/>
      <c r="F21" s="171"/>
      <c r="G21" s="163"/>
      <c r="H21" s="169"/>
      <c r="I21" s="163"/>
      <c r="J21" s="169"/>
      <c r="K21" s="163"/>
      <c r="L21" s="163"/>
      <c r="M21" s="163"/>
      <c r="N21" s="169"/>
      <c r="O21" s="163"/>
      <c r="P21" s="163"/>
      <c r="Q21" s="163"/>
      <c r="R21" s="169"/>
      <c r="S21" s="163"/>
      <c r="T21" s="195"/>
    </row>
    <row r="22" spans="1:20" s="190" customFormat="1" ht="20" customHeight="1">
      <c r="A22" s="150" t="s">
        <v>141</v>
      </c>
      <c r="B22" s="13">
        <v>16.100000000000001</v>
      </c>
      <c r="C22" s="169">
        <v>25000000</v>
      </c>
      <c r="D22" s="169"/>
      <c r="E22" s="169">
        <v>215771375</v>
      </c>
      <c r="F22" s="171"/>
      <c r="G22" s="163"/>
      <c r="H22" s="214" t="s">
        <v>127</v>
      </c>
      <c r="I22" s="163"/>
      <c r="J22" s="214" t="s">
        <v>127</v>
      </c>
      <c r="K22" s="163"/>
      <c r="L22" s="163"/>
      <c r="M22" s="163"/>
      <c r="N22" s="214" t="s">
        <v>127</v>
      </c>
      <c r="O22" s="163"/>
      <c r="P22" s="214" t="s">
        <v>127</v>
      </c>
      <c r="Q22" s="283"/>
      <c r="R22" s="214" t="s">
        <v>127</v>
      </c>
      <c r="S22" s="163"/>
      <c r="T22" s="195">
        <f>SUM(R22,C22:J22)</f>
        <v>240771375</v>
      </c>
    </row>
    <row r="23" spans="1:20" s="190" customFormat="1" ht="20" customHeight="1">
      <c r="A23" s="150" t="s">
        <v>142</v>
      </c>
      <c r="B23" s="13">
        <v>17</v>
      </c>
      <c r="C23" s="213" t="s">
        <v>127</v>
      </c>
      <c r="D23" s="169"/>
      <c r="E23" s="214" t="s">
        <v>127</v>
      </c>
      <c r="F23" s="171"/>
      <c r="G23" s="163"/>
      <c r="H23" s="214" t="s">
        <v>127</v>
      </c>
      <c r="I23" s="163"/>
      <c r="J23" s="169">
        <v>-25500000</v>
      </c>
      <c r="K23" s="163"/>
      <c r="L23" s="163"/>
      <c r="M23" s="163"/>
      <c r="N23" s="214" t="s">
        <v>127</v>
      </c>
      <c r="O23" s="163"/>
      <c r="P23" s="214" t="s">
        <v>127</v>
      </c>
      <c r="Q23" s="283"/>
      <c r="R23" s="214" t="s">
        <v>127</v>
      </c>
      <c r="S23" s="163"/>
      <c r="T23" s="169">
        <f>SUM(R23,C23:J23)</f>
        <v>-25500000</v>
      </c>
    </row>
    <row r="24" spans="1:20" s="190" customFormat="1" ht="20" customHeight="1">
      <c r="A24" s="150" t="s">
        <v>198</v>
      </c>
      <c r="B24" s="150"/>
      <c r="C24" s="213" t="s">
        <v>127</v>
      </c>
      <c r="D24" s="169"/>
      <c r="E24" s="214" t="s">
        <v>127</v>
      </c>
      <c r="F24" s="163"/>
      <c r="G24" s="163"/>
      <c r="H24" s="214" t="s">
        <v>127</v>
      </c>
      <c r="I24" s="163"/>
      <c r="J24" s="169">
        <f>+'PL (6M)'!H50</f>
        <v>17185949</v>
      </c>
      <c r="K24" s="174"/>
      <c r="L24" s="163"/>
      <c r="M24" s="163"/>
      <c r="N24" s="214" t="s">
        <v>127</v>
      </c>
      <c r="O24" s="163"/>
      <c r="P24" s="163">
        <v>-117089</v>
      </c>
      <c r="Q24" s="163"/>
      <c r="R24" s="169">
        <f>SUM(N24,P24)</f>
        <v>-117089</v>
      </c>
      <c r="S24" s="163"/>
      <c r="T24" s="195">
        <f>SUM(R24,C24:J24)</f>
        <v>17068860</v>
      </c>
    </row>
    <row r="25" spans="1:20" s="190" customFormat="1" ht="20" customHeight="1">
      <c r="A25" s="161" t="s">
        <v>131</v>
      </c>
      <c r="B25" s="150"/>
      <c r="C25" s="178">
        <f>SUM(C22:C24)</f>
        <v>25000000</v>
      </c>
      <c r="D25" s="169"/>
      <c r="E25" s="178">
        <f>SUM(E22:E24)</f>
        <v>215771375</v>
      </c>
      <c r="F25" s="163"/>
      <c r="G25" s="163"/>
      <c r="H25" s="216" t="s">
        <v>127</v>
      </c>
      <c r="I25" s="163"/>
      <c r="J25" s="178">
        <f>SUM(J22:J24)</f>
        <v>-8314051</v>
      </c>
      <c r="K25" s="175"/>
      <c r="L25" s="163"/>
      <c r="M25" s="163"/>
      <c r="N25" s="216" t="s">
        <v>127</v>
      </c>
      <c r="O25" s="163"/>
      <c r="P25" s="178">
        <f>SUM(P22:P24)</f>
        <v>-117089</v>
      </c>
      <c r="Q25" s="274"/>
      <c r="R25" s="178">
        <f>SUM(R22:R24)</f>
        <v>-117089</v>
      </c>
      <c r="S25" s="169"/>
      <c r="T25" s="178">
        <f>SUM(T22:T24)</f>
        <v>232340235</v>
      </c>
    </row>
    <row r="26" spans="1:20" s="190" customFormat="1" ht="20" customHeight="1" thickBot="1">
      <c r="A26" s="161" t="s">
        <v>136</v>
      </c>
      <c r="B26" s="161"/>
      <c r="C26" s="181">
        <f>SUM(C20,C25)</f>
        <v>100000000</v>
      </c>
      <c r="D26" s="182"/>
      <c r="E26" s="181">
        <f>SUM(E20,E25)</f>
        <v>234514307</v>
      </c>
      <c r="F26" s="175"/>
      <c r="G26" s="163"/>
      <c r="H26" s="181">
        <f>SUM(H20,H25)</f>
        <v>4200000</v>
      </c>
      <c r="I26" s="175"/>
      <c r="J26" s="181">
        <f>SUM(J20,J25)</f>
        <v>43590104</v>
      </c>
      <c r="K26" s="175"/>
      <c r="L26" s="164"/>
      <c r="M26" s="164"/>
      <c r="N26" s="209">
        <f>SUM(N20,N25)</f>
        <v>-976613</v>
      </c>
      <c r="O26" s="163"/>
      <c r="P26" s="209">
        <f>SUM(P20,P25)</f>
        <v>-117089</v>
      </c>
      <c r="Q26" s="274"/>
      <c r="R26" s="209">
        <f>SUM(R20,R25)</f>
        <v>-1093702</v>
      </c>
      <c r="S26" s="164"/>
      <c r="T26" s="181">
        <f>SUM(T20,T25)</f>
        <v>381210709</v>
      </c>
    </row>
    <row r="27" spans="1:20" s="190" customFormat="1" ht="20" customHeight="1" thickTop="1">
      <c r="Q27" s="285"/>
      <c r="T27" s="197"/>
    </row>
    <row r="34" spans="1:1" ht="20" customHeight="1">
      <c r="A34" s="110" t="s">
        <v>33</v>
      </c>
    </row>
  </sheetData>
  <mergeCells count="8">
    <mergeCell ref="H8:J8"/>
    <mergeCell ref="A1:U1"/>
    <mergeCell ref="A2:U2"/>
    <mergeCell ref="A3:U3"/>
    <mergeCell ref="A4:U4"/>
    <mergeCell ref="A5:T5"/>
    <mergeCell ref="N8:R8"/>
    <mergeCell ref="C7:T7"/>
  </mergeCells>
  <pageMargins left="1" right="0.3" top="1" bottom="0.5" header="0.6" footer="0.3"/>
  <pageSetup paperSize="9" scale="70" firstPageNumber="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A1:IA113"/>
  <sheetViews>
    <sheetView tabSelected="1" topLeftCell="A82" zoomScaleNormal="100" zoomScaleSheetLayoutView="100" zoomScalePageLayoutView="55" workbookViewId="0">
      <selection activeCell="F98" sqref="F98"/>
    </sheetView>
  </sheetViews>
  <sheetFormatPr defaultColWidth="9.36328125" defaultRowHeight="20" customHeight="1"/>
  <cols>
    <col min="1" max="1" width="55.36328125" style="63" customWidth="1"/>
    <col min="2" max="2" width="3.54296875" style="63" customWidth="1"/>
    <col min="3" max="3" width="7.36328125" style="66" customWidth="1"/>
    <col min="4" max="4" width="15.1796875" style="66" bestFit="1" customWidth="1"/>
    <col min="5" max="5" width="1.08984375" style="66" customWidth="1"/>
    <col min="6" max="6" width="14.453125" style="65" customWidth="1"/>
    <col min="7" max="7" width="1.54296875" style="65" customWidth="1"/>
    <col min="8" max="8" width="15.1796875" style="64" bestFit="1" customWidth="1"/>
    <col min="9" max="9" width="1.54296875" style="64" customWidth="1"/>
    <col min="10" max="10" width="14.453125" style="64" customWidth="1"/>
    <col min="11" max="11" width="1.453125" style="63" customWidth="1"/>
    <col min="12" max="12" width="15.6328125" style="107" bestFit="1" customWidth="1"/>
    <col min="13" max="13" width="14" style="107" bestFit="1" customWidth="1"/>
    <col min="14" max="16384" width="9.36328125" style="63"/>
  </cols>
  <sheetData>
    <row r="1" spans="1:13" ht="20" customHeight="1">
      <c r="A1" s="307" t="s">
        <v>0</v>
      </c>
      <c r="B1" s="307"/>
      <c r="C1" s="286"/>
      <c r="D1" s="286"/>
      <c r="E1" s="286"/>
      <c r="F1" s="286"/>
      <c r="G1" s="286"/>
      <c r="H1" s="286"/>
      <c r="I1" s="286"/>
      <c r="J1" s="286"/>
    </row>
    <row r="2" spans="1:13" ht="20" customHeight="1">
      <c r="A2" s="286" t="s">
        <v>143</v>
      </c>
      <c r="B2" s="286"/>
      <c r="C2" s="286"/>
      <c r="D2" s="286"/>
      <c r="E2" s="286"/>
      <c r="F2" s="286"/>
      <c r="G2" s="286"/>
      <c r="H2" s="286"/>
      <c r="I2" s="286"/>
      <c r="J2" s="286"/>
    </row>
    <row r="3" spans="1:13" ht="20" customHeight="1">
      <c r="A3" s="308" t="s">
        <v>144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3" ht="20" customHeight="1">
      <c r="A4" s="308" t="s">
        <v>71</v>
      </c>
      <c r="B4" s="308"/>
      <c r="C4" s="308"/>
      <c r="D4" s="308"/>
      <c r="E4" s="308"/>
      <c r="F4" s="308"/>
      <c r="G4" s="308"/>
      <c r="H4" s="308"/>
      <c r="I4" s="308"/>
      <c r="J4" s="308"/>
    </row>
    <row r="5" spans="1:13" ht="20" customHeight="1">
      <c r="A5" s="290" t="s">
        <v>145</v>
      </c>
      <c r="B5" s="290"/>
      <c r="C5" s="290"/>
      <c r="D5" s="290"/>
      <c r="E5" s="290"/>
      <c r="F5" s="290"/>
      <c r="G5" s="290"/>
      <c r="H5" s="290"/>
      <c r="I5" s="290"/>
      <c r="J5" s="290"/>
    </row>
    <row r="6" spans="1:13" ht="9" customHeight="1">
      <c r="C6" s="37"/>
      <c r="D6" s="37"/>
      <c r="E6" s="37"/>
      <c r="F6" s="19"/>
      <c r="G6" s="19"/>
      <c r="H6" s="310"/>
      <c r="I6" s="310"/>
      <c r="J6" s="310"/>
    </row>
    <row r="7" spans="1:13" s="70" customFormat="1" ht="20" customHeight="1">
      <c r="C7" s="20" t="s">
        <v>4</v>
      </c>
      <c r="D7" s="291" t="s">
        <v>5</v>
      </c>
      <c r="E7" s="291"/>
      <c r="F7" s="291"/>
      <c r="G7" s="291"/>
      <c r="H7" s="286" t="s">
        <v>6</v>
      </c>
      <c r="I7" s="286"/>
      <c r="J7" s="286"/>
      <c r="L7" s="107"/>
      <c r="M7" s="107"/>
    </row>
    <row r="8" spans="1:13" s="70" customFormat="1" ht="20" customHeight="1">
      <c r="C8" s="33"/>
      <c r="D8" s="291" t="s">
        <v>7</v>
      </c>
      <c r="E8" s="291"/>
      <c r="F8" s="291"/>
      <c r="G8" s="291"/>
      <c r="H8" s="286" t="str">
        <f>D8</f>
        <v>FINANCIAL  STATEMENTS</v>
      </c>
      <c r="I8" s="286"/>
      <c r="J8" s="286"/>
      <c r="L8" s="107"/>
      <c r="M8" s="107"/>
    </row>
    <row r="9" spans="1:13" s="70" customFormat="1" ht="20" customHeight="1">
      <c r="A9" s="45"/>
      <c r="B9" s="45"/>
      <c r="C9" s="17"/>
      <c r="D9" s="20">
        <v>2025</v>
      </c>
      <c r="E9" s="45"/>
      <c r="F9" s="20">
        <v>2024</v>
      </c>
      <c r="G9" s="48"/>
      <c r="H9" s="20">
        <v>2025</v>
      </c>
      <c r="I9" s="48"/>
      <c r="J9" s="20">
        <v>2024</v>
      </c>
      <c r="L9" s="107"/>
      <c r="M9" s="107"/>
    </row>
    <row r="10" spans="1:13" s="70" customFormat="1" ht="20" customHeight="1">
      <c r="A10" s="84" t="s">
        <v>146</v>
      </c>
      <c r="B10" s="84"/>
      <c r="C10" s="69"/>
      <c r="D10" s="69"/>
      <c r="E10" s="69"/>
      <c r="F10" s="45"/>
      <c r="G10" s="68"/>
      <c r="H10" s="67"/>
      <c r="I10" s="67"/>
      <c r="J10" s="67"/>
      <c r="L10" s="107"/>
      <c r="M10" s="107"/>
    </row>
    <row r="11" spans="1:13" s="70" customFormat="1" ht="20" customHeight="1">
      <c r="A11" s="45" t="s">
        <v>199</v>
      </c>
      <c r="B11" s="45"/>
      <c r="C11" s="45"/>
      <c r="D11" s="89">
        <f>'PL (6M)'!D29</f>
        <v>9911340</v>
      </c>
      <c r="E11" s="217"/>
      <c r="F11" s="89">
        <f>'PL (6M)'!F29</f>
        <v>3593322</v>
      </c>
      <c r="G11" s="218"/>
      <c r="H11" s="89">
        <f>'PL (6M)'!H29</f>
        <v>17185949</v>
      </c>
      <c r="I11" s="89"/>
      <c r="J11" s="89">
        <f>'PL (6M)'!J29</f>
        <v>6028422</v>
      </c>
      <c r="L11" s="107"/>
      <c r="M11" s="107"/>
    </row>
    <row r="12" spans="1:13" s="70" customFormat="1" ht="20" customHeight="1">
      <c r="A12" s="86" t="s">
        <v>147</v>
      </c>
      <c r="B12" s="45"/>
      <c r="C12" s="45"/>
      <c r="D12" s="218"/>
      <c r="E12" s="217"/>
      <c r="F12" s="218"/>
      <c r="G12" s="218"/>
      <c r="H12" s="89"/>
      <c r="I12" s="89"/>
      <c r="J12" s="89"/>
      <c r="L12" s="107"/>
      <c r="M12" s="107"/>
    </row>
    <row r="13" spans="1:13" s="70" customFormat="1" ht="20" customHeight="1">
      <c r="A13" s="76" t="s">
        <v>148</v>
      </c>
      <c r="B13" s="76"/>
      <c r="C13" s="45"/>
      <c r="D13" s="218">
        <v>2288458</v>
      </c>
      <c r="E13" s="261"/>
      <c r="F13" s="218">
        <v>1616756</v>
      </c>
      <c r="G13" s="218"/>
      <c r="H13" s="89">
        <v>3947652</v>
      </c>
      <c r="I13" s="89"/>
      <c r="J13" s="89">
        <v>1616756</v>
      </c>
      <c r="L13" s="107"/>
      <c r="M13" s="107"/>
    </row>
    <row r="14" spans="1:13" s="70" customFormat="1" ht="20" customHeight="1">
      <c r="A14" s="76" t="s">
        <v>149</v>
      </c>
      <c r="B14" s="76"/>
      <c r="C14" s="69"/>
      <c r="D14" s="218">
        <v>5778251</v>
      </c>
      <c r="E14" s="262"/>
      <c r="F14" s="218">
        <v>4151418</v>
      </c>
      <c r="G14" s="218"/>
      <c r="H14" s="89">
        <v>5774959</v>
      </c>
      <c r="I14" s="89"/>
      <c r="J14" s="89">
        <v>4151418</v>
      </c>
      <c r="L14" s="107"/>
      <c r="M14" s="107"/>
    </row>
    <row r="15" spans="1:13" s="70" customFormat="1" ht="20" customHeight="1">
      <c r="A15" s="76" t="s">
        <v>150</v>
      </c>
      <c r="B15" s="76"/>
      <c r="C15" s="69">
        <v>12</v>
      </c>
      <c r="D15" s="218">
        <v>1794042</v>
      </c>
      <c r="E15" s="262"/>
      <c r="F15" s="89">
        <v>1305237</v>
      </c>
      <c r="G15" s="218"/>
      <c r="H15" s="89">
        <v>1794042</v>
      </c>
      <c r="I15" s="89"/>
      <c r="J15" s="89">
        <v>1305237</v>
      </c>
      <c r="L15" s="107"/>
      <c r="M15" s="107"/>
    </row>
    <row r="16" spans="1:13" s="70" customFormat="1" ht="20" customHeight="1">
      <c r="A16" s="76" t="s">
        <v>151</v>
      </c>
      <c r="B16" s="76"/>
      <c r="C16" s="69"/>
      <c r="D16" s="125" t="s">
        <v>127</v>
      </c>
      <c r="E16" s="262"/>
      <c r="F16" s="218">
        <v>224460</v>
      </c>
      <c r="G16" s="218"/>
      <c r="H16" s="125" t="s">
        <v>127</v>
      </c>
      <c r="I16" s="89"/>
      <c r="J16" s="218">
        <v>224460</v>
      </c>
      <c r="L16" s="107"/>
      <c r="M16" s="107"/>
    </row>
    <row r="17" spans="1:13" s="70" customFormat="1" ht="20" customHeight="1">
      <c r="A17" s="76" t="s">
        <v>152</v>
      </c>
      <c r="B17" s="76"/>
      <c r="D17" s="125">
        <v>-34748</v>
      </c>
      <c r="E17" s="219"/>
      <c r="F17" s="125">
        <v>-46088</v>
      </c>
      <c r="G17" s="218"/>
      <c r="H17" s="89">
        <v>-87789</v>
      </c>
      <c r="I17" s="89"/>
      <c r="J17" s="125">
        <v>-41688</v>
      </c>
      <c r="L17" s="107"/>
      <c r="M17" s="107"/>
    </row>
    <row r="18" spans="1:13" s="70" customFormat="1" ht="20" customHeight="1">
      <c r="A18" s="76" t="s">
        <v>153</v>
      </c>
      <c r="B18" s="76"/>
      <c r="C18" s="69"/>
      <c r="D18" s="89">
        <v>-276557</v>
      </c>
      <c r="E18" s="219"/>
      <c r="F18" s="125">
        <v>-257488</v>
      </c>
      <c r="G18" s="218"/>
      <c r="H18" s="89">
        <v>-274728</v>
      </c>
      <c r="I18" s="89"/>
      <c r="J18" s="125">
        <v>-257488</v>
      </c>
      <c r="L18" s="107"/>
      <c r="M18" s="107"/>
    </row>
    <row r="19" spans="1:13" s="70" customFormat="1" ht="20" customHeight="1">
      <c r="A19" s="76" t="s">
        <v>206</v>
      </c>
      <c r="B19" s="73"/>
      <c r="D19" s="220"/>
      <c r="E19" s="220"/>
      <c r="F19" s="220"/>
      <c r="G19" s="220"/>
      <c r="H19" s="89"/>
      <c r="I19" s="220"/>
      <c r="J19" s="220"/>
      <c r="L19" s="107"/>
      <c r="M19" s="107"/>
    </row>
    <row r="20" spans="1:13" s="70" customFormat="1" ht="20" customHeight="1">
      <c r="A20" s="73" t="s">
        <v>203</v>
      </c>
      <c r="B20" s="73"/>
      <c r="C20" s="69">
        <v>9</v>
      </c>
      <c r="D20" s="125">
        <v>-458718</v>
      </c>
      <c r="E20" s="89"/>
      <c r="F20" s="89">
        <v>63708</v>
      </c>
      <c r="G20" s="218"/>
      <c r="H20" s="125">
        <v>-388821</v>
      </c>
      <c r="I20" s="89"/>
      <c r="J20" s="89">
        <v>63708</v>
      </c>
      <c r="L20" s="107"/>
      <c r="M20" s="107"/>
    </row>
    <row r="21" spans="1:13" s="70" customFormat="1" ht="20" customHeight="1">
      <c r="A21" s="76" t="s">
        <v>230</v>
      </c>
      <c r="B21" s="73"/>
      <c r="C21" s="69"/>
      <c r="D21" s="125"/>
      <c r="E21" s="89"/>
      <c r="F21" s="89"/>
      <c r="G21" s="218"/>
      <c r="H21" s="125"/>
      <c r="I21" s="89"/>
      <c r="J21" s="89"/>
      <c r="L21" s="107"/>
      <c r="M21" s="107"/>
    </row>
    <row r="22" spans="1:13" s="70" customFormat="1" ht="20" customHeight="1">
      <c r="A22" s="73" t="s">
        <v>229</v>
      </c>
      <c r="B22" s="73"/>
      <c r="C22" s="69"/>
      <c r="D22" s="89">
        <v>-34298</v>
      </c>
      <c r="E22" s="219"/>
      <c r="F22" s="125">
        <v>-32064</v>
      </c>
      <c r="G22" s="218"/>
      <c r="H22" s="89">
        <v>-535387</v>
      </c>
      <c r="I22" s="89"/>
      <c r="J22" s="125">
        <v>-32064</v>
      </c>
      <c r="L22" s="107"/>
      <c r="M22" s="107"/>
    </row>
    <row r="23" spans="1:13" s="70" customFormat="1" ht="20" customHeight="1">
      <c r="A23" s="76" t="s">
        <v>154</v>
      </c>
      <c r="B23" s="76"/>
      <c r="C23" s="199"/>
      <c r="D23" s="218">
        <v>2380312</v>
      </c>
      <c r="E23" s="219"/>
      <c r="F23" s="218">
        <v>-422149</v>
      </c>
      <c r="G23" s="218"/>
      <c r="H23" s="89">
        <v>2380312</v>
      </c>
      <c r="I23" s="89"/>
      <c r="J23" s="89">
        <v>-422149</v>
      </c>
      <c r="L23" s="107"/>
      <c r="M23" s="107"/>
    </row>
    <row r="24" spans="1:13" s="70" customFormat="1" ht="20" customHeight="1">
      <c r="A24" s="76" t="s">
        <v>155</v>
      </c>
      <c r="B24" s="76"/>
      <c r="C24" s="69"/>
      <c r="D24" s="218">
        <v>1632145</v>
      </c>
      <c r="E24" s="219"/>
      <c r="F24" s="218">
        <v>969542</v>
      </c>
      <c r="G24" s="218"/>
      <c r="H24" s="89">
        <v>1856600</v>
      </c>
      <c r="I24" s="89"/>
      <c r="J24" s="89">
        <v>990336</v>
      </c>
      <c r="L24" s="107"/>
      <c r="M24" s="107"/>
    </row>
    <row r="25" spans="1:13" s="70" customFormat="1" ht="20" customHeight="1">
      <c r="A25" s="76" t="s">
        <v>156</v>
      </c>
      <c r="B25" s="76"/>
      <c r="C25" s="69"/>
      <c r="D25" s="218">
        <v>1389769</v>
      </c>
      <c r="E25" s="219"/>
      <c r="F25" s="218">
        <v>903980</v>
      </c>
      <c r="G25" s="218"/>
      <c r="H25" s="89">
        <v>1206056</v>
      </c>
      <c r="I25" s="89"/>
      <c r="J25" s="89">
        <v>903980</v>
      </c>
      <c r="L25" s="107"/>
      <c r="M25" s="107"/>
    </row>
    <row r="26" spans="1:13" s="70" customFormat="1" ht="20" customHeight="1">
      <c r="A26" s="76" t="s">
        <v>157</v>
      </c>
      <c r="B26" s="76"/>
      <c r="C26" s="69">
        <v>5</v>
      </c>
      <c r="D26" s="125" t="s">
        <v>127</v>
      </c>
      <c r="E26" s="219"/>
      <c r="F26" s="218">
        <v>198041</v>
      </c>
      <c r="G26" s="218"/>
      <c r="H26" s="125" t="s">
        <v>127</v>
      </c>
      <c r="I26" s="89"/>
      <c r="J26" s="89">
        <v>198041</v>
      </c>
      <c r="L26" s="107"/>
      <c r="M26" s="107"/>
    </row>
    <row r="27" spans="1:13" s="70" customFormat="1" ht="20" customHeight="1">
      <c r="A27" s="45" t="s">
        <v>158</v>
      </c>
      <c r="B27" s="45"/>
      <c r="C27" s="45"/>
      <c r="D27" s="90">
        <f>SUM(D11:D26)</f>
        <v>24369996</v>
      </c>
      <c r="E27" s="45"/>
      <c r="F27" s="90">
        <f>SUM(F11:F26)</f>
        <v>12268675</v>
      </c>
      <c r="G27" s="74"/>
      <c r="H27" s="90">
        <f>SUM(H11:H26)</f>
        <v>32858845</v>
      </c>
      <c r="I27" s="95"/>
      <c r="J27" s="90">
        <f>SUM(J11:J26)</f>
        <v>14728969</v>
      </c>
      <c r="L27" s="107"/>
      <c r="M27" s="107"/>
    </row>
    <row r="28" spans="1:13" s="70" customFormat="1" ht="20" customHeight="1">
      <c r="A28" s="86" t="s">
        <v>159</v>
      </c>
      <c r="B28" s="86"/>
      <c r="C28" s="45"/>
      <c r="D28" s="8"/>
      <c r="E28" s="45"/>
      <c r="F28" s="8"/>
      <c r="G28" s="8"/>
      <c r="H28" s="7"/>
      <c r="I28" s="7"/>
      <c r="J28" s="7"/>
      <c r="L28" s="107"/>
      <c r="M28" s="107"/>
    </row>
    <row r="29" spans="1:13" s="70" customFormat="1" ht="20" customHeight="1">
      <c r="A29" s="45" t="s">
        <v>160</v>
      </c>
      <c r="B29" s="45"/>
      <c r="C29" s="45"/>
      <c r="D29" s="8"/>
      <c r="E29" s="45"/>
      <c r="F29" s="8"/>
      <c r="G29" s="8"/>
      <c r="H29" s="7"/>
      <c r="I29" s="7"/>
      <c r="J29" s="7"/>
      <c r="L29" s="107"/>
      <c r="M29" s="107"/>
    </row>
    <row r="30" spans="1:13" s="70" customFormat="1" ht="20" customHeight="1">
      <c r="A30" s="76" t="s">
        <v>161</v>
      </c>
      <c r="B30" s="76"/>
      <c r="C30" s="45"/>
      <c r="D30" s="89">
        <v>232687</v>
      </c>
      <c r="E30" s="45"/>
      <c r="F30" s="8">
        <v>6993199</v>
      </c>
      <c r="G30" s="8"/>
      <c r="H30" s="7">
        <v>1077351</v>
      </c>
      <c r="I30" s="7"/>
      <c r="J30" s="7">
        <v>7119187</v>
      </c>
      <c r="L30" s="107"/>
      <c r="M30" s="107"/>
    </row>
    <row r="31" spans="1:13" s="70" customFormat="1" ht="20" customHeight="1">
      <c r="A31" s="76" t="s">
        <v>18</v>
      </c>
      <c r="B31" s="76"/>
      <c r="C31" s="45"/>
      <c r="D31" s="89">
        <v>1954140</v>
      </c>
      <c r="E31" s="45"/>
      <c r="F31" s="8">
        <v>20057322</v>
      </c>
      <c r="G31" s="8"/>
      <c r="H31" s="89">
        <v>1954140</v>
      </c>
      <c r="I31" s="7"/>
      <c r="J31" s="7">
        <v>20057322</v>
      </c>
      <c r="L31" s="107"/>
      <c r="M31" s="107"/>
    </row>
    <row r="32" spans="1:13" s="70" customFormat="1" ht="20" customHeight="1">
      <c r="A32" s="76" t="s">
        <v>19</v>
      </c>
      <c r="B32" s="76"/>
      <c r="C32" s="45"/>
      <c r="D32" s="89">
        <v>44957</v>
      </c>
      <c r="E32" s="45"/>
      <c r="F32" s="8">
        <v>80632</v>
      </c>
      <c r="G32" s="8"/>
      <c r="H32" s="89">
        <v>44957</v>
      </c>
      <c r="I32" s="7"/>
      <c r="J32" s="7">
        <v>80632</v>
      </c>
      <c r="L32" s="107"/>
      <c r="M32" s="107"/>
    </row>
    <row r="33" spans="1:13" s="70" customFormat="1" ht="20" customHeight="1">
      <c r="A33" s="76" t="s">
        <v>21</v>
      </c>
      <c r="B33" s="76"/>
      <c r="C33" s="45"/>
      <c r="D33" s="89">
        <v>134194</v>
      </c>
      <c r="E33" s="45"/>
      <c r="F33" s="8">
        <v>54145</v>
      </c>
      <c r="G33" s="8"/>
      <c r="H33" s="89">
        <v>200854</v>
      </c>
      <c r="I33" s="7"/>
      <c r="J33" s="7">
        <v>54423</v>
      </c>
      <c r="L33" s="107"/>
      <c r="M33" s="107"/>
    </row>
    <row r="34" spans="1:13" s="70" customFormat="1" ht="20" customHeight="1">
      <c r="A34" s="76" t="s">
        <v>30</v>
      </c>
      <c r="B34" s="76"/>
      <c r="C34" s="45"/>
      <c r="D34" s="127" t="s">
        <v>127</v>
      </c>
      <c r="E34" s="89"/>
      <c r="F34" s="89">
        <v>-2314545</v>
      </c>
      <c r="G34" s="8"/>
      <c r="H34" s="127" t="s">
        <v>127</v>
      </c>
      <c r="I34" s="7"/>
      <c r="J34" s="89">
        <v>-2314545</v>
      </c>
      <c r="L34" s="107"/>
      <c r="M34" s="107"/>
    </row>
    <row r="35" spans="1:13" s="70" customFormat="1" ht="20" customHeight="1">
      <c r="A35" s="45" t="s">
        <v>162</v>
      </c>
      <c r="B35" s="45"/>
      <c r="C35" s="45"/>
      <c r="D35" s="89"/>
      <c r="E35" s="45"/>
      <c r="F35" s="8"/>
      <c r="G35" s="8"/>
      <c r="H35" s="89"/>
      <c r="I35" s="7"/>
      <c r="J35" s="7"/>
      <c r="L35" s="107"/>
      <c r="M35" s="107"/>
    </row>
    <row r="36" spans="1:13" s="70" customFormat="1" ht="20" customHeight="1">
      <c r="A36" s="76" t="s">
        <v>37</v>
      </c>
      <c r="B36" s="76"/>
      <c r="C36" s="45"/>
      <c r="D36" s="89">
        <v>-1162616</v>
      </c>
      <c r="E36" s="45"/>
      <c r="F36" s="8">
        <v>5911534</v>
      </c>
      <c r="G36" s="8"/>
      <c r="H36" s="89">
        <v>-2105629</v>
      </c>
      <c r="I36" s="7"/>
      <c r="J36" s="7">
        <v>5453416</v>
      </c>
      <c r="L36" s="107"/>
      <c r="M36" s="107"/>
    </row>
    <row r="37" spans="1:13" s="70" customFormat="1" ht="20" customHeight="1">
      <c r="A37" s="76" t="s">
        <v>38</v>
      </c>
      <c r="B37" s="76"/>
      <c r="C37" s="45"/>
      <c r="D37" s="89">
        <v>-744255</v>
      </c>
      <c r="E37" s="45"/>
      <c r="F37" s="104">
        <v>4538537</v>
      </c>
      <c r="G37" s="8"/>
      <c r="H37" s="89">
        <v>-744255</v>
      </c>
      <c r="I37" s="7"/>
      <c r="J37" s="95">
        <v>4538537</v>
      </c>
      <c r="L37" s="107"/>
      <c r="M37" s="107"/>
    </row>
    <row r="38" spans="1:13" s="70" customFormat="1" ht="20" customHeight="1">
      <c r="A38" s="45" t="s">
        <v>163</v>
      </c>
      <c r="B38" s="45"/>
      <c r="C38" s="45"/>
      <c r="D38" s="105">
        <f>SUM(D27:D37)</f>
        <v>24829103</v>
      </c>
      <c r="E38" s="45"/>
      <c r="F38" s="105">
        <f>SUM(F27:F37)</f>
        <v>47589499</v>
      </c>
      <c r="G38" s="8"/>
      <c r="H38" s="105">
        <f>SUM(H27:H37)</f>
        <v>33286263</v>
      </c>
      <c r="I38" s="7"/>
      <c r="J38" s="105">
        <f>SUM(J27:J37)</f>
        <v>49717941</v>
      </c>
      <c r="L38" s="107"/>
      <c r="M38" s="107"/>
    </row>
    <row r="39" spans="1:13" s="70" customFormat="1" ht="20" customHeight="1">
      <c r="A39" s="76" t="s">
        <v>164</v>
      </c>
      <c r="B39" s="76"/>
      <c r="C39" s="69"/>
      <c r="D39" s="89">
        <v>-4726480</v>
      </c>
      <c r="E39" s="69"/>
      <c r="F39" s="89">
        <v>-7240989</v>
      </c>
      <c r="G39" s="8"/>
      <c r="H39" s="89">
        <v>-4726480</v>
      </c>
      <c r="I39" s="7"/>
      <c r="J39" s="89">
        <v>-7240989</v>
      </c>
      <c r="L39" s="107"/>
      <c r="M39" s="107"/>
    </row>
    <row r="40" spans="1:13" s="70" customFormat="1" ht="20" customHeight="1">
      <c r="A40" s="79" t="s">
        <v>165</v>
      </c>
      <c r="B40" s="79"/>
      <c r="C40" s="45"/>
      <c r="D40" s="85">
        <f>SUM(D38:D39)</f>
        <v>20102623</v>
      </c>
      <c r="E40" s="45"/>
      <c r="F40" s="85">
        <f>SUM(F38:F39)</f>
        <v>40348510</v>
      </c>
      <c r="G40" s="8"/>
      <c r="H40" s="85">
        <f>SUM(H38:H39)</f>
        <v>28559783</v>
      </c>
      <c r="I40" s="7"/>
      <c r="J40" s="85">
        <f>SUM(J38:J39)</f>
        <v>42476952</v>
      </c>
      <c r="L40" s="107"/>
      <c r="M40" s="107"/>
    </row>
    <row r="41" spans="1:13" s="70" customFormat="1" ht="20" customHeight="1">
      <c r="A41" s="79"/>
      <c r="B41" s="79"/>
      <c r="C41" s="45"/>
      <c r="D41" s="45"/>
      <c r="E41" s="45"/>
      <c r="F41" s="8"/>
      <c r="G41" s="8"/>
      <c r="H41" s="8"/>
      <c r="I41" s="8"/>
      <c r="J41" s="8"/>
      <c r="L41" s="107"/>
      <c r="M41" s="107"/>
    </row>
    <row r="42" spans="1:13" s="70" customFormat="1" ht="20" customHeight="1">
      <c r="A42" s="79"/>
      <c r="B42" s="79"/>
      <c r="C42" s="45"/>
      <c r="D42" s="45"/>
      <c r="E42" s="45"/>
      <c r="F42" s="8"/>
      <c r="G42" s="8"/>
      <c r="H42" s="8"/>
      <c r="I42" s="8"/>
      <c r="J42" s="8"/>
      <c r="L42" s="107"/>
      <c r="M42" s="107"/>
    </row>
    <row r="43" spans="1:13" s="70" customFormat="1" ht="20" customHeight="1">
      <c r="A43" s="79"/>
      <c r="B43" s="79"/>
      <c r="C43" s="45"/>
      <c r="D43" s="45"/>
      <c r="E43" s="45"/>
      <c r="F43" s="8"/>
      <c r="G43" s="8"/>
      <c r="H43" s="8"/>
      <c r="I43" s="8"/>
      <c r="J43" s="8"/>
      <c r="L43" s="107"/>
      <c r="M43" s="107"/>
    </row>
    <row r="44" spans="1:13" s="70" customFormat="1" ht="20" customHeight="1">
      <c r="A44" s="79"/>
      <c r="B44" s="79"/>
      <c r="C44" s="45"/>
      <c r="D44" s="45"/>
      <c r="E44" s="45"/>
      <c r="F44" s="8"/>
      <c r="G44" s="8"/>
      <c r="H44" s="8"/>
      <c r="I44" s="8"/>
      <c r="J44" s="8"/>
      <c r="L44" s="107"/>
      <c r="M44" s="107"/>
    </row>
    <row r="46" spans="1:13" s="70" customFormat="1" ht="20" customHeight="1">
      <c r="A46" s="79"/>
      <c r="B46" s="79"/>
      <c r="C46" s="45"/>
      <c r="D46" s="45"/>
      <c r="E46" s="45"/>
      <c r="F46" s="8"/>
      <c r="G46" s="8"/>
      <c r="H46" s="8"/>
      <c r="I46" s="8"/>
      <c r="J46" s="8"/>
      <c r="L46" s="107"/>
      <c r="M46" s="107"/>
    </row>
    <row r="47" spans="1:13" s="70" customFormat="1" ht="20" customHeight="1">
      <c r="A47" s="79"/>
      <c r="B47" s="79"/>
      <c r="C47" s="45"/>
      <c r="D47" s="45"/>
      <c r="E47" s="45"/>
      <c r="F47" s="8"/>
      <c r="G47" s="8"/>
      <c r="H47" s="8"/>
      <c r="I47" s="8"/>
      <c r="J47" s="8"/>
      <c r="L47" s="107"/>
      <c r="M47" s="107"/>
    </row>
    <row r="48" spans="1:13" s="70" customFormat="1" ht="20" customHeight="1">
      <c r="A48" s="79"/>
      <c r="B48" s="79"/>
      <c r="C48" s="45"/>
      <c r="D48" s="45"/>
      <c r="E48" s="45"/>
      <c r="F48" s="8"/>
      <c r="G48" s="8"/>
      <c r="H48" s="8"/>
      <c r="I48" s="8"/>
      <c r="J48" s="8"/>
      <c r="L48" s="107"/>
      <c r="M48" s="107"/>
    </row>
    <row r="49" spans="1:13" s="70" customFormat="1" ht="20" customHeight="1">
      <c r="A49" s="79"/>
      <c r="B49" s="79"/>
      <c r="C49" s="45"/>
      <c r="D49" s="45"/>
      <c r="E49" s="45"/>
      <c r="F49" s="8"/>
      <c r="G49" s="8"/>
      <c r="H49" s="8"/>
      <c r="I49" s="8"/>
      <c r="J49" s="8"/>
      <c r="L49" s="107"/>
      <c r="M49" s="107"/>
    </row>
    <row r="50" spans="1:13" s="70" customFormat="1" ht="20" customHeight="1">
      <c r="A50" s="79"/>
      <c r="B50" s="79"/>
      <c r="C50" s="45"/>
      <c r="D50" s="45"/>
      <c r="E50" s="45"/>
      <c r="F50" s="8"/>
      <c r="G50" s="8"/>
      <c r="H50" s="8"/>
      <c r="I50" s="8"/>
      <c r="J50" s="8"/>
      <c r="L50" s="107"/>
      <c r="M50" s="107"/>
    </row>
    <row r="51" spans="1:13" s="70" customFormat="1" ht="20" customHeight="1">
      <c r="A51" s="79"/>
      <c r="B51" s="79"/>
      <c r="C51" s="45"/>
      <c r="D51" s="45"/>
      <c r="E51" s="45"/>
      <c r="F51" s="8"/>
      <c r="G51" s="8"/>
      <c r="H51" s="8"/>
      <c r="I51" s="8"/>
      <c r="J51" s="8"/>
      <c r="L51" s="107"/>
      <c r="M51" s="107"/>
    </row>
    <row r="52" spans="1:13" s="70" customFormat="1" ht="20" customHeight="1">
      <c r="A52" s="79"/>
      <c r="B52" s="79"/>
      <c r="C52" s="45"/>
      <c r="D52" s="45"/>
      <c r="E52" s="45"/>
      <c r="F52" s="8"/>
      <c r="G52" s="8"/>
      <c r="H52" s="8"/>
      <c r="I52" s="8"/>
      <c r="J52" s="8"/>
      <c r="L52" s="107"/>
      <c r="M52" s="107"/>
    </row>
    <row r="53" spans="1:13" s="70" customFormat="1" ht="20" customHeight="1">
      <c r="A53" s="79"/>
      <c r="B53" s="79"/>
      <c r="C53" s="45"/>
      <c r="D53" s="45"/>
      <c r="E53" s="45"/>
      <c r="F53" s="8"/>
      <c r="G53" s="8"/>
      <c r="H53" s="8"/>
      <c r="I53" s="8"/>
      <c r="J53" s="8"/>
      <c r="L53" s="107"/>
      <c r="M53" s="107"/>
    </row>
    <row r="54" spans="1:13" s="70" customFormat="1" ht="20" customHeight="1">
      <c r="A54" s="79"/>
      <c r="B54" s="79"/>
      <c r="C54" s="45"/>
      <c r="D54" s="45"/>
      <c r="E54" s="45"/>
      <c r="F54" s="8"/>
      <c r="G54" s="8"/>
      <c r="H54" s="8"/>
      <c r="I54" s="8"/>
      <c r="J54" s="8"/>
      <c r="L54" s="107"/>
      <c r="M54" s="107"/>
    </row>
    <row r="55" spans="1:13" ht="20" customHeight="1">
      <c r="A55" s="307" t="s">
        <v>0</v>
      </c>
      <c r="B55" s="307"/>
      <c r="C55" s="307"/>
      <c r="D55" s="307"/>
      <c r="E55" s="307"/>
      <c r="F55" s="307"/>
      <c r="G55" s="307"/>
      <c r="H55" s="307"/>
      <c r="I55" s="307"/>
      <c r="J55" s="307"/>
    </row>
    <row r="56" spans="1:13" ht="20" customHeight="1">
      <c r="A56" s="286" t="s">
        <v>166</v>
      </c>
      <c r="B56" s="286"/>
      <c r="C56" s="286"/>
      <c r="D56" s="286"/>
      <c r="E56" s="286"/>
      <c r="F56" s="286"/>
      <c r="G56" s="286"/>
      <c r="H56" s="286"/>
      <c r="I56" s="286"/>
      <c r="J56" s="286"/>
    </row>
    <row r="57" spans="1:13" ht="20" customHeight="1">
      <c r="A57" s="308" t="s">
        <v>144</v>
      </c>
      <c r="B57" s="308"/>
      <c r="C57" s="308"/>
      <c r="D57" s="308"/>
      <c r="E57" s="308"/>
      <c r="F57" s="308"/>
      <c r="G57" s="308"/>
      <c r="H57" s="308"/>
      <c r="I57" s="308"/>
      <c r="J57" s="308"/>
    </row>
    <row r="58" spans="1:13" ht="20" customHeight="1">
      <c r="A58" s="308" t="s">
        <v>71</v>
      </c>
      <c r="B58" s="308"/>
      <c r="C58" s="308"/>
      <c r="D58" s="308"/>
      <c r="E58" s="308"/>
      <c r="F58" s="308"/>
      <c r="G58" s="308"/>
      <c r="H58" s="308"/>
      <c r="I58" s="308"/>
      <c r="J58" s="308"/>
    </row>
    <row r="59" spans="1:13" ht="20" customHeight="1">
      <c r="A59" s="290" t="s">
        <v>145</v>
      </c>
      <c r="B59" s="290"/>
      <c r="C59" s="290"/>
      <c r="D59" s="290"/>
      <c r="E59" s="290"/>
      <c r="F59" s="290"/>
      <c r="G59" s="290"/>
      <c r="H59" s="290"/>
      <c r="I59" s="290"/>
      <c r="J59" s="290"/>
    </row>
    <row r="60" spans="1:13" ht="9" customHeight="1">
      <c r="A60" s="70"/>
      <c r="B60" s="70"/>
      <c r="C60" s="33"/>
      <c r="D60" s="33"/>
      <c r="E60" s="33"/>
      <c r="F60" s="34"/>
      <c r="G60" s="34"/>
      <c r="H60" s="309"/>
      <c r="I60" s="309"/>
      <c r="J60" s="309"/>
    </row>
    <row r="61" spans="1:13" s="70" customFormat="1" ht="20" customHeight="1">
      <c r="C61" s="17" t="s">
        <v>4</v>
      </c>
      <c r="D61" s="291" t="s">
        <v>5</v>
      </c>
      <c r="E61" s="291"/>
      <c r="F61" s="291"/>
      <c r="G61" s="291"/>
      <c r="H61" s="286" t="s">
        <v>6</v>
      </c>
      <c r="I61" s="286"/>
      <c r="J61" s="286"/>
      <c r="L61" s="107"/>
      <c r="M61" s="107"/>
    </row>
    <row r="62" spans="1:13" s="70" customFormat="1" ht="20" customHeight="1">
      <c r="C62" s="33"/>
      <c r="D62" s="291" t="s">
        <v>7</v>
      </c>
      <c r="E62" s="291"/>
      <c r="F62" s="291"/>
      <c r="G62" s="291"/>
      <c r="H62" s="286" t="str">
        <f>D62</f>
        <v>FINANCIAL  STATEMENTS</v>
      </c>
      <c r="I62" s="286"/>
      <c r="J62" s="286"/>
      <c r="L62" s="107"/>
      <c r="M62" s="107"/>
    </row>
    <row r="63" spans="1:13" s="70" customFormat="1" ht="20" customHeight="1">
      <c r="A63" s="45"/>
      <c r="B63" s="45"/>
      <c r="C63" s="45"/>
      <c r="D63" s="20">
        <v>2025</v>
      </c>
      <c r="E63" s="45"/>
      <c r="F63" s="20">
        <v>2024</v>
      </c>
      <c r="G63" s="48"/>
      <c r="H63" s="20">
        <v>2025</v>
      </c>
      <c r="I63" s="48"/>
      <c r="J63" s="20">
        <v>2024</v>
      </c>
      <c r="L63" s="107"/>
      <c r="M63" s="107"/>
    </row>
    <row r="64" spans="1:13" s="70" customFormat="1" ht="20" customHeight="1">
      <c r="A64" s="84" t="s">
        <v>167</v>
      </c>
      <c r="B64" s="84"/>
      <c r="C64" s="82"/>
      <c r="D64" s="82"/>
      <c r="E64" s="82"/>
      <c r="F64" s="74"/>
      <c r="G64" s="74"/>
      <c r="H64" s="75"/>
      <c r="I64" s="74"/>
      <c r="J64" s="74"/>
      <c r="L64" s="107"/>
      <c r="M64" s="107"/>
    </row>
    <row r="65" spans="1:235" s="70" customFormat="1" ht="20" customHeight="1">
      <c r="A65" s="76" t="s">
        <v>152</v>
      </c>
      <c r="B65" s="76"/>
      <c r="C65" s="69"/>
      <c r="D65" s="125">
        <v>34582</v>
      </c>
      <c r="E65" s="125"/>
      <c r="F65" s="125">
        <v>46088</v>
      </c>
      <c r="G65" s="221"/>
      <c r="H65" s="89">
        <v>80029</v>
      </c>
      <c r="I65" s="89"/>
      <c r="J65" s="125">
        <v>41688</v>
      </c>
      <c r="L65" s="107"/>
      <c r="M65" s="107"/>
    </row>
    <row r="66" spans="1:235" s="70" customFormat="1" ht="20" customHeight="1">
      <c r="A66" s="76" t="s">
        <v>168</v>
      </c>
      <c r="B66" s="76"/>
      <c r="C66" s="69">
        <v>9</v>
      </c>
      <c r="D66" s="89">
        <v>-302451750</v>
      </c>
      <c r="E66" s="222"/>
      <c r="F66" s="89">
        <v>-20000000</v>
      </c>
      <c r="G66" s="89"/>
      <c r="H66" s="89">
        <v>-243951750</v>
      </c>
      <c r="I66" s="89"/>
      <c r="J66" s="89">
        <v>-20000000</v>
      </c>
      <c r="L66" s="107"/>
      <c r="M66" s="107"/>
    </row>
    <row r="67" spans="1:235" s="70" customFormat="1" ht="20" customHeight="1">
      <c r="A67" s="76" t="s">
        <v>169</v>
      </c>
      <c r="B67" s="76"/>
      <c r="C67" s="69"/>
      <c r="D67" s="89">
        <v>122817043</v>
      </c>
      <c r="E67" s="222"/>
      <c r="F67" s="89">
        <v>54026411</v>
      </c>
      <c r="G67" s="89"/>
      <c r="H67" s="89">
        <v>121117043</v>
      </c>
      <c r="I67" s="220"/>
      <c r="J67" s="89">
        <v>54026411</v>
      </c>
      <c r="L67" s="107"/>
      <c r="M67" s="107"/>
    </row>
    <row r="68" spans="1:235" s="70" customFormat="1" ht="20" customHeight="1">
      <c r="A68" s="76" t="s">
        <v>170</v>
      </c>
      <c r="B68" s="76"/>
      <c r="C68" s="69"/>
      <c r="D68" s="125" t="s">
        <v>127</v>
      </c>
      <c r="E68" s="125"/>
      <c r="F68" s="125" t="s">
        <v>127</v>
      </c>
      <c r="G68" s="221"/>
      <c r="H68" s="125">
        <v>-74999925</v>
      </c>
      <c r="I68" s="89"/>
      <c r="J68" s="89">
        <v>-24499975</v>
      </c>
      <c r="L68" s="107"/>
      <c r="M68" s="107"/>
    </row>
    <row r="69" spans="1:235" s="70" customFormat="1" ht="20" customHeight="1">
      <c r="A69" s="238" t="s">
        <v>171</v>
      </c>
      <c r="B69" s="76"/>
      <c r="C69" s="69"/>
      <c r="D69" s="89">
        <v>-12500000</v>
      </c>
      <c r="E69" s="222"/>
      <c r="F69" s="221">
        <v>-42500000</v>
      </c>
      <c r="G69" s="89"/>
      <c r="H69" s="89">
        <v>-12500000</v>
      </c>
      <c r="I69" s="89"/>
      <c r="J69" s="223">
        <v>-42500000</v>
      </c>
      <c r="L69" s="107"/>
      <c r="M69" s="107"/>
    </row>
    <row r="70" spans="1:235" s="70" customFormat="1" ht="20" customHeight="1">
      <c r="A70" s="238" t="s">
        <v>212</v>
      </c>
      <c r="B70" s="76"/>
      <c r="C70" s="69">
        <v>19</v>
      </c>
      <c r="D70" s="125" t="s">
        <v>127</v>
      </c>
      <c r="E70" s="222"/>
      <c r="F70" s="125" t="s">
        <v>127</v>
      </c>
      <c r="G70" s="89"/>
      <c r="H70" s="125">
        <v>4997883</v>
      </c>
      <c r="I70" s="220"/>
      <c r="J70" s="125">
        <v>-3590246</v>
      </c>
      <c r="L70" s="107"/>
      <c r="M70" s="107"/>
    </row>
    <row r="71" spans="1:235" s="70" customFormat="1" ht="20" customHeight="1">
      <c r="A71" s="238" t="s">
        <v>213</v>
      </c>
      <c r="B71" s="76"/>
      <c r="C71" s="69"/>
      <c r="D71" s="125" t="s">
        <v>127</v>
      </c>
      <c r="E71" s="222"/>
      <c r="F71" s="125" t="s">
        <v>127</v>
      </c>
      <c r="G71" s="89"/>
      <c r="H71" s="125" t="s">
        <v>127</v>
      </c>
      <c r="I71" s="89"/>
      <c r="J71" s="89">
        <v>1700000</v>
      </c>
      <c r="L71" s="224"/>
      <c r="M71" s="224"/>
    </row>
    <row r="72" spans="1:235" s="70" customFormat="1" ht="20" customHeight="1">
      <c r="A72" s="238" t="s">
        <v>172</v>
      </c>
      <c r="B72" s="76"/>
      <c r="C72" s="69"/>
      <c r="D72" s="89">
        <v>-999525</v>
      </c>
      <c r="E72" s="222"/>
      <c r="F72" s="89">
        <v>-4445272</v>
      </c>
      <c r="G72" s="89"/>
      <c r="H72" s="89">
        <v>-999525</v>
      </c>
      <c r="I72" s="89"/>
      <c r="J72" s="89">
        <v>-4445272</v>
      </c>
      <c r="L72" s="107"/>
      <c r="M72" s="107"/>
    </row>
    <row r="73" spans="1:235" s="70" customFormat="1" ht="20" customHeight="1">
      <c r="A73" s="238" t="s">
        <v>173</v>
      </c>
      <c r="B73" s="76"/>
      <c r="C73" s="69"/>
      <c r="D73" s="125">
        <v>36015</v>
      </c>
      <c r="E73" s="222"/>
      <c r="F73" s="125">
        <v>32100</v>
      </c>
      <c r="G73" s="89"/>
      <c r="H73" s="125">
        <v>36016</v>
      </c>
      <c r="I73" s="220"/>
      <c r="J73" s="125">
        <v>32100</v>
      </c>
      <c r="L73" s="107"/>
      <c r="M73" s="107"/>
    </row>
    <row r="74" spans="1:235" s="70" customFormat="1" ht="20" customHeight="1">
      <c r="A74" s="238" t="s">
        <v>174</v>
      </c>
      <c r="B74" s="76"/>
      <c r="C74" s="69"/>
      <c r="D74" s="89">
        <v>-14218714</v>
      </c>
      <c r="E74" s="222"/>
      <c r="F74" s="89">
        <v>-32749191</v>
      </c>
      <c r="G74" s="89"/>
      <c r="H74" s="89">
        <v>-6442490</v>
      </c>
      <c r="I74" s="89"/>
      <c r="J74" s="89">
        <v>-32749191</v>
      </c>
      <c r="L74" s="107"/>
      <c r="M74" s="107"/>
    </row>
    <row r="75" spans="1:235" s="70" customFormat="1" ht="20" customHeight="1">
      <c r="A75" s="238" t="s">
        <v>175</v>
      </c>
      <c r="B75" s="76"/>
      <c r="C75" s="69"/>
      <c r="D75" s="125" t="s">
        <v>127</v>
      </c>
      <c r="E75" s="222"/>
      <c r="F75" s="125" t="s">
        <v>127</v>
      </c>
      <c r="G75" s="89"/>
      <c r="H75" s="89">
        <v>19000000</v>
      </c>
      <c r="I75" s="89"/>
      <c r="J75" s="125" t="s">
        <v>127</v>
      </c>
      <c r="L75" s="224"/>
      <c r="M75" s="224"/>
    </row>
    <row r="76" spans="1:235" s="70" customFormat="1" ht="20" customHeight="1">
      <c r="A76" s="263" t="s">
        <v>176</v>
      </c>
      <c r="B76" s="79"/>
      <c r="C76" s="69"/>
      <c r="D76" s="126">
        <f>SUM(D65:D75)</f>
        <v>-207282349</v>
      </c>
      <c r="E76" s="89"/>
      <c r="F76" s="126">
        <f>SUM(F65:F75)</f>
        <v>-45589864</v>
      </c>
      <c r="G76" s="89"/>
      <c r="H76" s="126">
        <f>SUM(H65:H75)</f>
        <v>-193662719</v>
      </c>
      <c r="I76" s="89"/>
      <c r="J76" s="126">
        <f>SUM(J65:J75)</f>
        <v>-71984485</v>
      </c>
      <c r="L76" s="107"/>
      <c r="M76" s="107"/>
    </row>
    <row r="77" spans="1:235" s="70" customFormat="1" ht="20" customHeight="1">
      <c r="A77" s="242"/>
      <c r="B77" s="45"/>
      <c r="C77" s="69"/>
      <c r="D77" s="9"/>
      <c r="E77" s="69"/>
      <c r="F77" s="9"/>
      <c r="G77" s="9"/>
      <c r="H77" s="9"/>
      <c r="I77" s="7"/>
      <c r="J77" s="9"/>
      <c r="L77" s="107"/>
      <c r="M77" s="107"/>
    </row>
    <row r="78" spans="1:235" s="70" customFormat="1" ht="20" customHeight="1">
      <c r="A78" s="264" t="s">
        <v>177</v>
      </c>
      <c r="B78" s="84"/>
      <c r="C78" s="82"/>
      <c r="D78" s="83"/>
      <c r="E78" s="82"/>
      <c r="F78" s="83"/>
      <c r="G78" s="9"/>
      <c r="H78" s="9"/>
      <c r="I78" s="7"/>
      <c r="J78" s="9"/>
      <c r="L78" s="107"/>
      <c r="M78" s="107"/>
    </row>
    <row r="79" spans="1:235" s="70" customFormat="1" ht="20" customHeight="1">
      <c r="A79" s="238" t="s">
        <v>178</v>
      </c>
      <c r="B79" s="106"/>
      <c r="C79" s="69"/>
      <c r="D79" s="89"/>
      <c r="E79" s="89"/>
      <c r="F79" s="89"/>
      <c r="G79" s="89"/>
      <c r="H79" s="89"/>
      <c r="I79" s="89"/>
      <c r="J79" s="89"/>
      <c r="K79" s="80"/>
      <c r="L79" s="108"/>
      <c r="M79" s="108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/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/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/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</row>
    <row r="80" spans="1:235" s="70" customFormat="1" ht="20" customHeight="1">
      <c r="A80" s="244" t="s">
        <v>40</v>
      </c>
      <c r="B80" s="106"/>
      <c r="C80" s="69"/>
      <c r="D80" s="89">
        <v>10000000</v>
      </c>
      <c r="E80" s="89"/>
      <c r="F80" s="127" t="s">
        <v>127</v>
      </c>
      <c r="G80" s="89"/>
      <c r="H80" s="89">
        <v>10000000</v>
      </c>
      <c r="I80" s="89"/>
      <c r="J80" s="125" t="s">
        <v>127</v>
      </c>
      <c r="K80" s="80"/>
      <c r="L80" s="108"/>
      <c r="M80" s="108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0"/>
      <c r="EO80" s="80"/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/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/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/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/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</row>
    <row r="81" spans="1:235" s="70" customFormat="1" ht="20" customHeight="1">
      <c r="A81" s="238" t="s">
        <v>179</v>
      </c>
      <c r="B81" s="106"/>
      <c r="C81" s="69"/>
      <c r="D81" s="89"/>
      <c r="E81" s="89"/>
      <c r="F81" s="89"/>
      <c r="G81" s="89"/>
      <c r="H81" s="89"/>
      <c r="I81" s="89"/>
      <c r="J81" s="89"/>
      <c r="K81" s="80"/>
      <c r="L81" s="108"/>
      <c r="M81" s="108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0"/>
      <c r="DX81" s="80"/>
      <c r="DY81" s="80"/>
      <c r="DZ81" s="80"/>
      <c r="EA81" s="80"/>
      <c r="EB81" s="80"/>
      <c r="EC81" s="80"/>
      <c r="ED81" s="80"/>
      <c r="EE81" s="80"/>
      <c r="EF81" s="80"/>
      <c r="EG81" s="80"/>
      <c r="EH81" s="80"/>
      <c r="EI81" s="80"/>
      <c r="EJ81" s="80"/>
      <c r="EK81" s="80"/>
      <c r="EL81" s="80"/>
      <c r="EM81" s="80"/>
      <c r="EN81" s="80"/>
      <c r="EO81" s="80"/>
      <c r="EP81" s="80"/>
      <c r="EQ81" s="80"/>
      <c r="ER81" s="80"/>
      <c r="ES81" s="80"/>
      <c r="ET81" s="80"/>
      <c r="EU81" s="80"/>
      <c r="EV81" s="80"/>
      <c r="EW81" s="80"/>
      <c r="EX81" s="80"/>
      <c r="EY81" s="80"/>
      <c r="EZ81" s="80"/>
      <c r="FA81" s="80"/>
      <c r="FB81" s="80"/>
      <c r="FC81" s="80"/>
      <c r="FD81" s="80"/>
      <c r="FE81" s="80"/>
      <c r="FF81" s="80"/>
      <c r="FG81" s="80"/>
      <c r="FH81" s="80"/>
      <c r="FI81" s="80"/>
      <c r="FJ81" s="80"/>
      <c r="FK81" s="80"/>
      <c r="FL81" s="80"/>
      <c r="FM81" s="80"/>
      <c r="FN81" s="80"/>
      <c r="FO81" s="80"/>
      <c r="FP81" s="80"/>
      <c r="FQ81" s="80"/>
      <c r="FR81" s="80"/>
      <c r="FS81" s="80"/>
      <c r="FT81" s="80"/>
      <c r="FU81" s="80"/>
      <c r="FV81" s="80"/>
      <c r="FW81" s="80"/>
      <c r="FX81" s="80"/>
      <c r="FY81" s="80"/>
      <c r="FZ81" s="80"/>
      <c r="GA81" s="80"/>
      <c r="GB81" s="80"/>
      <c r="GC81" s="80"/>
      <c r="GD81" s="80"/>
      <c r="GE81" s="80"/>
      <c r="GF81" s="80"/>
      <c r="GG81" s="80"/>
      <c r="GH81" s="80"/>
      <c r="GI81" s="80"/>
      <c r="GJ81" s="80"/>
      <c r="GK81" s="80"/>
      <c r="GL81" s="80"/>
      <c r="GM81" s="80"/>
      <c r="GN81" s="80"/>
      <c r="GO81" s="80"/>
      <c r="GP81" s="80"/>
      <c r="GQ81" s="80"/>
      <c r="GR81" s="80"/>
      <c r="GS81" s="80"/>
      <c r="GT81" s="80"/>
      <c r="GU81" s="80"/>
      <c r="GV81" s="80"/>
      <c r="GW81" s="80"/>
      <c r="GX81" s="80"/>
      <c r="GY81" s="80"/>
      <c r="GZ81" s="80"/>
      <c r="HA81" s="80"/>
      <c r="HB81" s="80"/>
      <c r="HC81" s="80"/>
      <c r="HD81" s="80"/>
      <c r="HE81" s="80"/>
      <c r="HF81" s="80"/>
      <c r="HG81" s="80"/>
      <c r="HH81" s="80"/>
      <c r="HI81" s="80"/>
      <c r="HJ81" s="80"/>
      <c r="HK81" s="80"/>
      <c r="HL81" s="80"/>
      <c r="HM81" s="80"/>
      <c r="HN81" s="80"/>
      <c r="HO81" s="80"/>
      <c r="HP81" s="80"/>
      <c r="HQ81" s="80"/>
      <c r="HR81" s="80"/>
      <c r="HS81" s="80"/>
      <c r="HT81" s="80"/>
      <c r="HU81" s="80"/>
      <c r="HV81" s="80"/>
      <c r="HW81" s="80"/>
      <c r="HX81" s="80"/>
      <c r="HY81" s="80"/>
      <c r="HZ81" s="80"/>
      <c r="IA81" s="80"/>
    </row>
    <row r="82" spans="1:235" s="70" customFormat="1" ht="20" customHeight="1">
      <c r="A82" s="244" t="s">
        <v>40</v>
      </c>
      <c r="B82" s="106"/>
      <c r="C82" s="69"/>
      <c r="D82" s="89">
        <v>-10000000</v>
      </c>
      <c r="E82" s="89"/>
      <c r="F82" s="127" t="s">
        <v>127</v>
      </c>
      <c r="G82" s="89"/>
      <c r="H82" s="89">
        <v>-10000000</v>
      </c>
      <c r="I82" s="89"/>
      <c r="J82" s="125" t="s">
        <v>127</v>
      </c>
      <c r="K82" s="80"/>
      <c r="L82" s="108"/>
      <c r="M82" s="108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0"/>
      <c r="EO82" s="80"/>
      <c r="EP82" s="80"/>
      <c r="EQ82" s="80"/>
      <c r="ER82" s="80"/>
      <c r="ES82" s="80"/>
      <c r="ET82" s="80"/>
      <c r="EU82" s="80"/>
      <c r="EV82" s="80"/>
      <c r="EW82" s="80"/>
      <c r="EX82" s="80"/>
      <c r="EY82" s="80"/>
      <c r="EZ82" s="80"/>
      <c r="FA82" s="80"/>
      <c r="FB82" s="80"/>
      <c r="FC82" s="80"/>
      <c r="FD82" s="80"/>
      <c r="FE82" s="80"/>
      <c r="FF82" s="80"/>
      <c r="FG82" s="80"/>
      <c r="FH82" s="80"/>
      <c r="FI82" s="80"/>
      <c r="FJ82" s="80"/>
      <c r="FK82" s="80"/>
      <c r="FL82" s="80"/>
      <c r="FM82" s="80"/>
      <c r="FN82" s="80"/>
      <c r="FO82" s="80"/>
      <c r="FP82" s="80"/>
      <c r="FQ82" s="80"/>
      <c r="FR82" s="80"/>
      <c r="FS82" s="80"/>
      <c r="FT82" s="80"/>
      <c r="FU82" s="80"/>
      <c r="FV82" s="80"/>
      <c r="FW82" s="80"/>
      <c r="FX82" s="80"/>
      <c r="FY82" s="80"/>
      <c r="FZ82" s="80"/>
      <c r="GA82" s="80"/>
      <c r="GB82" s="80"/>
      <c r="GC82" s="80"/>
      <c r="GD82" s="80"/>
      <c r="GE82" s="80"/>
      <c r="GF82" s="80"/>
      <c r="GG82" s="80"/>
      <c r="GH82" s="80"/>
      <c r="GI82" s="80"/>
      <c r="GJ82" s="80"/>
      <c r="GK82" s="80"/>
      <c r="GL82" s="80"/>
      <c r="GM82" s="80"/>
      <c r="GN82" s="80"/>
      <c r="GO82" s="80"/>
      <c r="GP82" s="80"/>
      <c r="GQ82" s="80"/>
      <c r="GR82" s="80"/>
      <c r="GS82" s="80"/>
      <c r="GT82" s="80"/>
      <c r="GU82" s="80"/>
      <c r="GV82" s="80"/>
      <c r="GW82" s="80"/>
      <c r="GX82" s="80"/>
      <c r="GY82" s="80"/>
      <c r="GZ82" s="80"/>
      <c r="HA82" s="80"/>
      <c r="HB82" s="80"/>
      <c r="HC82" s="80"/>
      <c r="HD82" s="80"/>
      <c r="HE82" s="80"/>
      <c r="HF82" s="80"/>
      <c r="HG82" s="80"/>
      <c r="HH82" s="80"/>
      <c r="HI82" s="80"/>
      <c r="HJ82" s="80"/>
      <c r="HK82" s="80"/>
      <c r="HL82" s="80"/>
      <c r="HM82" s="80"/>
      <c r="HN82" s="80"/>
      <c r="HO82" s="80"/>
      <c r="HP82" s="80"/>
      <c r="HQ82" s="80"/>
      <c r="HR82" s="80"/>
      <c r="HS82" s="80"/>
      <c r="HT82" s="80"/>
      <c r="HU82" s="80"/>
      <c r="HV82" s="80"/>
      <c r="HW82" s="80"/>
      <c r="HX82" s="80"/>
      <c r="HY82" s="80"/>
      <c r="HZ82" s="80"/>
      <c r="IA82" s="80"/>
    </row>
    <row r="83" spans="1:235" s="70" customFormat="1" ht="20" customHeight="1">
      <c r="A83" s="238" t="s">
        <v>180</v>
      </c>
      <c r="B83" s="106"/>
      <c r="C83" s="69"/>
      <c r="D83" s="89"/>
      <c r="E83" s="89"/>
      <c r="F83" s="89"/>
      <c r="G83" s="89"/>
      <c r="H83" s="89"/>
      <c r="I83" s="89"/>
      <c r="J83" s="89"/>
      <c r="K83" s="80"/>
      <c r="L83" s="108"/>
      <c r="M83" s="108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  <c r="DN83" s="80"/>
      <c r="DO83" s="80"/>
      <c r="DP83" s="80"/>
      <c r="DQ83" s="80"/>
      <c r="DR83" s="80"/>
      <c r="DS83" s="80"/>
      <c r="DT83" s="80"/>
      <c r="DU83" s="80"/>
      <c r="DV83" s="80"/>
      <c r="DW83" s="80"/>
      <c r="DX83" s="80"/>
      <c r="DY83" s="80"/>
      <c r="DZ83" s="80"/>
      <c r="EA83" s="80"/>
      <c r="EB83" s="80"/>
      <c r="EC83" s="80"/>
      <c r="ED83" s="80"/>
      <c r="EE83" s="80"/>
      <c r="EF83" s="80"/>
      <c r="EG83" s="80"/>
      <c r="EH83" s="80"/>
      <c r="EI83" s="80"/>
      <c r="EJ83" s="80"/>
      <c r="EK83" s="80"/>
      <c r="EL83" s="80"/>
      <c r="EM83" s="80"/>
      <c r="EN83" s="80"/>
      <c r="EO83" s="80"/>
      <c r="EP83" s="80"/>
      <c r="EQ83" s="80"/>
      <c r="ER83" s="80"/>
      <c r="ES83" s="80"/>
      <c r="ET83" s="80"/>
      <c r="EU83" s="80"/>
      <c r="EV83" s="80"/>
      <c r="EW83" s="80"/>
      <c r="EX83" s="80"/>
      <c r="EY83" s="80"/>
      <c r="EZ83" s="80"/>
      <c r="FA83" s="80"/>
      <c r="FB83" s="80"/>
      <c r="FC83" s="80"/>
      <c r="FD83" s="80"/>
      <c r="FE83" s="80"/>
      <c r="FF83" s="80"/>
      <c r="FG83" s="80"/>
      <c r="FH83" s="80"/>
      <c r="FI83" s="80"/>
      <c r="FJ83" s="80"/>
      <c r="FK83" s="80"/>
      <c r="FL83" s="80"/>
      <c r="FM83" s="80"/>
      <c r="FN83" s="80"/>
      <c r="FO83" s="80"/>
      <c r="FP83" s="80"/>
      <c r="FQ83" s="80"/>
      <c r="FR83" s="80"/>
      <c r="FS83" s="80"/>
      <c r="FT83" s="80"/>
      <c r="FU83" s="80"/>
      <c r="FV83" s="80"/>
      <c r="FW83" s="80"/>
      <c r="FX83" s="80"/>
      <c r="FY83" s="80"/>
      <c r="FZ83" s="80"/>
      <c r="GA83" s="80"/>
      <c r="GB83" s="80"/>
      <c r="GC83" s="80"/>
      <c r="GD83" s="80"/>
      <c r="GE83" s="80"/>
      <c r="GF83" s="80"/>
      <c r="GG83" s="80"/>
      <c r="GH83" s="80"/>
      <c r="GI83" s="80"/>
      <c r="GJ83" s="80"/>
      <c r="GK83" s="80"/>
      <c r="GL83" s="80"/>
      <c r="GM83" s="80"/>
      <c r="GN83" s="80"/>
      <c r="GO83" s="80"/>
      <c r="GP83" s="80"/>
      <c r="GQ83" s="80"/>
      <c r="GR83" s="80"/>
      <c r="GS83" s="80"/>
      <c r="GT83" s="80"/>
      <c r="GU83" s="80"/>
      <c r="GV83" s="80"/>
      <c r="GW83" s="80"/>
      <c r="GX83" s="80"/>
      <c r="GY83" s="80"/>
      <c r="GZ83" s="80"/>
      <c r="HA83" s="80"/>
      <c r="HB83" s="80"/>
      <c r="HC83" s="80"/>
      <c r="HD83" s="80"/>
      <c r="HE83" s="80"/>
      <c r="HF83" s="80"/>
      <c r="HG83" s="80"/>
      <c r="HH83" s="80"/>
      <c r="HI83" s="80"/>
      <c r="HJ83" s="80"/>
      <c r="HK83" s="80"/>
      <c r="HL83" s="80"/>
      <c r="HM83" s="80"/>
      <c r="HN83" s="80"/>
      <c r="HO83" s="80"/>
      <c r="HP83" s="80"/>
      <c r="HQ83" s="80"/>
      <c r="HR83" s="80"/>
      <c r="HS83" s="80"/>
      <c r="HT83" s="80"/>
      <c r="HU83" s="80"/>
      <c r="HV83" s="80"/>
      <c r="HW83" s="80"/>
      <c r="HX83" s="80"/>
      <c r="HY83" s="80"/>
      <c r="HZ83" s="80"/>
      <c r="IA83" s="80"/>
    </row>
    <row r="84" spans="1:235" s="70" customFormat="1" ht="20" customHeight="1">
      <c r="A84" s="244" t="s">
        <v>40</v>
      </c>
      <c r="B84" s="106"/>
      <c r="C84" s="69">
        <v>13</v>
      </c>
      <c r="D84" s="89">
        <v>-28324000</v>
      </c>
      <c r="E84" s="89"/>
      <c r="F84" s="127" t="s">
        <v>127</v>
      </c>
      <c r="G84" s="89"/>
      <c r="H84" s="89">
        <v>-28324000</v>
      </c>
      <c r="I84" s="89"/>
      <c r="J84" s="125" t="s">
        <v>127</v>
      </c>
      <c r="K84" s="80"/>
      <c r="L84" s="108"/>
      <c r="M84" s="108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0"/>
      <c r="DS84" s="80"/>
      <c r="DT84" s="80"/>
      <c r="DU84" s="80"/>
      <c r="DV84" s="80"/>
      <c r="DW84" s="80"/>
      <c r="DX84" s="80"/>
      <c r="DY84" s="80"/>
      <c r="DZ84" s="80"/>
      <c r="EA84" s="80"/>
      <c r="EB84" s="80"/>
      <c r="EC84" s="80"/>
      <c r="ED84" s="80"/>
      <c r="EE84" s="80"/>
      <c r="EF84" s="80"/>
      <c r="EG84" s="80"/>
      <c r="EH84" s="80"/>
      <c r="EI84" s="80"/>
      <c r="EJ84" s="80"/>
      <c r="EK84" s="80"/>
      <c r="EL84" s="80"/>
      <c r="EM84" s="80"/>
      <c r="EN84" s="80"/>
      <c r="EO84" s="80"/>
      <c r="EP84" s="80"/>
      <c r="EQ84" s="80"/>
      <c r="ER84" s="80"/>
      <c r="ES84" s="80"/>
      <c r="ET84" s="80"/>
      <c r="EU84" s="80"/>
      <c r="EV84" s="80"/>
      <c r="EW84" s="80"/>
      <c r="EX84" s="80"/>
      <c r="EY84" s="80"/>
      <c r="EZ84" s="80"/>
      <c r="FA84" s="80"/>
      <c r="FB84" s="80"/>
      <c r="FC84" s="80"/>
      <c r="FD84" s="80"/>
      <c r="FE84" s="80"/>
      <c r="FF84" s="80"/>
      <c r="FG84" s="80"/>
      <c r="FH84" s="80"/>
      <c r="FI84" s="80"/>
      <c r="FJ84" s="80"/>
      <c r="FK84" s="80"/>
      <c r="FL84" s="80"/>
      <c r="FM84" s="80"/>
      <c r="FN84" s="80"/>
      <c r="FO84" s="80"/>
      <c r="FP84" s="80"/>
      <c r="FQ84" s="80"/>
      <c r="FR84" s="80"/>
      <c r="FS84" s="80"/>
      <c r="FT84" s="80"/>
      <c r="FU84" s="80"/>
      <c r="FV84" s="80"/>
      <c r="FW84" s="80"/>
      <c r="FX84" s="80"/>
      <c r="FY84" s="80"/>
      <c r="FZ84" s="80"/>
      <c r="GA84" s="80"/>
      <c r="GB84" s="80"/>
      <c r="GC84" s="80"/>
      <c r="GD84" s="80"/>
      <c r="GE84" s="80"/>
      <c r="GF84" s="80"/>
      <c r="GG84" s="80"/>
      <c r="GH84" s="80"/>
      <c r="GI84" s="80"/>
      <c r="GJ84" s="80"/>
      <c r="GK84" s="80"/>
      <c r="GL84" s="80"/>
      <c r="GM84" s="80"/>
      <c r="GN84" s="80"/>
      <c r="GO84" s="80"/>
      <c r="GP84" s="80"/>
      <c r="GQ84" s="80"/>
      <c r="GR84" s="80"/>
      <c r="GS84" s="80"/>
      <c r="GT84" s="80"/>
      <c r="GU84" s="80"/>
      <c r="GV84" s="80"/>
      <c r="GW84" s="80"/>
      <c r="GX84" s="80"/>
      <c r="GY84" s="80"/>
      <c r="GZ84" s="80"/>
      <c r="HA84" s="80"/>
      <c r="HB84" s="80"/>
      <c r="HC84" s="80"/>
      <c r="HD84" s="80"/>
      <c r="HE84" s="80"/>
      <c r="HF84" s="80"/>
      <c r="HG84" s="80"/>
      <c r="HH84" s="80"/>
      <c r="HI84" s="80"/>
      <c r="HJ84" s="80"/>
      <c r="HK84" s="80"/>
      <c r="HL84" s="80"/>
      <c r="HM84" s="80"/>
      <c r="HN84" s="80"/>
      <c r="HO84" s="80"/>
      <c r="HP84" s="80"/>
      <c r="HQ84" s="80"/>
      <c r="HR84" s="80"/>
      <c r="HS84" s="80"/>
      <c r="HT84" s="80"/>
      <c r="HU84" s="80"/>
      <c r="HV84" s="80"/>
      <c r="HW84" s="80"/>
      <c r="HX84" s="80"/>
      <c r="HY84" s="80"/>
      <c r="HZ84" s="80"/>
      <c r="IA84" s="80"/>
    </row>
    <row r="85" spans="1:235" s="70" customFormat="1" ht="20" customHeight="1">
      <c r="A85" s="238" t="s">
        <v>181</v>
      </c>
      <c r="B85" s="106"/>
      <c r="C85" s="69"/>
      <c r="D85" s="127" t="s">
        <v>127</v>
      </c>
      <c r="E85" s="89"/>
      <c r="F85" s="127" t="s">
        <v>127</v>
      </c>
      <c r="G85" s="89"/>
      <c r="H85" s="127" t="s">
        <v>127</v>
      </c>
      <c r="I85" s="89"/>
      <c r="J85" s="125">
        <v>23000000</v>
      </c>
      <c r="K85" s="80"/>
      <c r="L85" s="108"/>
      <c r="M85" s="108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0"/>
      <c r="DX85" s="80"/>
      <c r="DY85" s="80"/>
      <c r="DZ85" s="80"/>
      <c r="EA85" s="80"/>
      <c r="EB85" s="80"/>
      <c r="EC85" s="80"/>
      <c r="ED85" s="80"/>
      <c r="EE85" s="80"/>
      <c r="EF85" s="80"/>
      <c r="EG85" s="80"/>
      <c r="EH85" s="80"/>
      <c r="EI85" s="80"/>
      <c r="EJ85" s="80"/>
      <c r="EK85" s="80"/>
      <c r="EL85" s="80"/>
      <c r="EM85" s="80"/>
      <c r="EN85" s="80"/>
      <c r="EO85" s="80"/>
      <c r="EP85" s="80"/>
      <c r="EQ85" s="80"/>
      <c r="ER85" s="80"/>
      <c r="ES85" s="80"/>
      <c r="ET85" s="80"/>
      <c r="EU85" s="80"/>
      <c r="EV85" s="80"/>
      <c r="EW85" s="80"/>
      <c r="EX85" s="80"/>
      <c r="EY85" s="80"/>
      <c r="EZ85" s="80"/>
      <c r="FA85" s="80"/>
      <c r="FB85" s="80"/>
      <c r="FC85" s="80"/>
      <c r="FD85" s="80"/>
      <c r="FE85" s="80"/>
      <c r="FF85" s="80"/>
      <c r="FG85" s="80"/>
      <c r="FH85" s="80"/>
      <c r="FI85" s="80"/>
      <c r="FJ85" s="80"/>
      <c r="FK85" s="80"/>
      <c r="FL85" s="80"/>
      <c r="FM85" s="80"/>
      <c r="FN85" s="80"/>
      <c r="FO85" s="80"/>
      <c r="FP85" s="80"/>
      <c r="FQ85" s="80"/>
      <c r="FR85" s="80"/>
      <c r="FS85" s="80"/>
      <c r="FT85" s="80"/>
      <c r="FU85" s="80"/>
      <c r="FV85" s="80"/>
      <c r="FW85" s="80"/>
      <c r="FX85" s="80"/>
      <c r="FY85" s="80"/>
      <c r="FZ85" s="80"/>
      <c r="GA85" s="80"/>
      <c r="GB85" s="80"/>
      <c r="GC85" s="80"/>
      <c r="GD85" s="80"/>
      <c r="GE85" s="80"/>
      <c r="GF85" s="80"/>
      <c r="GG85" s="80"/>
      <c r="GH85" s="80"/>
      <c r="GI85" s="80"/>
      <c r="GJ85" s="80"/>
      <c r="GK85" s="80"/>
      <c r="GL85" s="80"/>
      <c r="GM85" s="80"/>
      <c r="GN85" s="80"/>
      <c r="GO85" s="80"/>
      <c r="GP85" s="80"/>
      <c r="GQ85" s="80"/>
      <c r="GR85" s="80"/>
      <c r="GS85" s="80"/>
      <c r="GT85" s="80"/>
      <c r="GU85" s="80"/>
      <c r="GV85" s="80"/>
      <c r="GW85" s="80"/>
      <c r="GX85" s="80"/>
      <c r="GY85" s="80"/>
      <c r="GZ85" s="80"/>
      <c r="HA85" s="80"/>
      <c r="HB85" s="80"/>
      <c r="HC85" s="80"/>
      <c r="HD85" s="80"/>
      <c r="HE85" s="80"/>
      <c r="HF85" s="80"/>
      <c r="HG85" s="80"/>
      <c r="HH85" s="80"/>
      <c r="HI85" s="80"/>
      <c r="HJ85" s="80"/>
      <c r="HK85" s="80"/>
      <c r="HL85" s="80"/>
      <c r="HM85" s="80"/>
      <c r="HN85" s="80"/>
      <c r="HO85" s="80"/>
      <c r="HP85" s="80"/>
      <c r="HQ85" s="80"/>
      <c r="HR85" s="80"/>
      <c r="HS85" s="80"/>
      <c r="HT85" s="80"/>
      <c r="HU85" s="80"/>
      <c r="HV85" s="80"/>
      <c r="HW85" s="80"/>
      <c r="HX85" s="80"/>
      <c r="HY85" s="80"/>
      <c r="HZ85" s="80"/>
      <c r="IA85" s="80"/>
    </row>
    <row r="86" spans="1:235" s="70" customFormat="1" ht="20" customHeight="1">
      <c r="A86" s="76" t="s">
        <v>182</v>
      </c>
      <c r="B86" s="106"/>
      <c r="C86" s="69"/>
      <c r="D86" s="127" t="s">
        <v>127</v>
      </c>
      <c r="E86" s="89"/>
      <c r="F86" s="127" t="s">
        <v>127</v>
      </c>
      <c r="G86" s="89"/>
      <c r="H86" s="89">
        <v>-23506169</v>
      </c>
      <c r="I86" s="89"/>
      <c r="J86" s="125">
        <v>-265861</v>
      </c>
      <c r="K86" s="80"/>
      <c r="L86" s="108"/>
      <c r="M86" s="108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/>
      <c r="CW86" s="80"/>
      <c r="CX86" s="80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0"/>
      <c r="DJ86" s="80"/>
      <c r="DK86" s="80"/>
      <c r="DL86" s="80"/>
      <c r="DM86" s="80"/>
      <c r="DN86" s="80"/>
      <c r="DO86" s="80"/>
      <c r="DP86" s="80"/>
      <c r="DQ86" s="80"/>
      <c r="DR86" s="80"/>
      <c r="DS86" s="80"/>
      <c r="DT86" s="80"/>
      <c r="DU86" s="80"/>
      <c r="DV86" s="80"/>
      <c r="DW86" s="80"/>
      <c r="DX86" s="80"/>
      <c r="DY86" s="80"/>
      <c r="DZ86" s="80"/>
      <c r="EA86" s="80"/>
      <c r="EB86" s="80"/>
      <c r="EC86" s="80"/>
      <c r="ED86" s="80"/>
      <c r="EE86" s="80"/>
      <c r="EF86" s="80"/>
      <c r="EG86" s="80"/>
      <c r="EH86" s="80"/>
      <c r="EI86" s="80"/>
      <c r="EJ86" s="80"/>
      <c r="EK86" s="80"/>
      <c r="EL86" s="80"/>
      <c r="EM86" s="80"/>
      <c r="EN86" s="80"/>
      <c r="EO86" s="80"/>
      <c r="EP86" s="80"/>
      <c r="EQ86" s="80"/>
      <c r="ER86" s="80"/>
      <c r="ES86" s="80"/>
      <c r="ET86" s="80"/>
      <c r="EU86" s="80"/>
      <c r="EV86" s="80"/>
      <c r="EW86" s="80"/>
      <c r="EX86" s="80"/>
      <c r="EY86" s="80"/>
      <c r="EZ86" s="80"/>
      <c r="FA86" s="80"/>
      <c r="FB86" s="80"/>
      <c r="FC86" s="80"/>
      <c r="FD86" s="80"/>
      <c r="FE86" s="80"/>
      <c r="FF86" s="80"/>
      <c r="FG86" s="80"/>
      <c r="FH86" s="80"/>
      <c r="FI86" s="80"/>
      <c r="FJ86" s="80"/>
      <c r="FK86" s="80"/>
      <c r="FL86" s="80"/>
      <c r="FM86" s="80"/>
      <c r="FN86" s="80"/>
      <c r="FO86" s="80"/>
      <c r="FP86" s="80"/>
      <c r="FQ86" s="80"/>
      <c r="FR86" s="80"/>
      <c r="FS86" s="80"/>
      <c r="FT86" s="80"/>
      <c r="FU86" s="80"/>
      <c r="FV86" s="80"/>
      <c r="FW86" s="80"/>
      <c r="FX86" s="80"/>
      <c r="FY86" s="80"/>
      <c r="FZ86" s="80"/>
      <c r="GA86" s="80"/>
      <c r="GB86" s="80"/>
      <c r="GC86" s="80"/>
      <c r="GD86" s="80"/>
      <c r="GE86" s="80"/>
      <c r="GF86" s="80"/>
      <c r="GG86" s="80"/>
      <c r="GH86" s="80"/>
      <c r="GI86" s="80"/>
      <c r="GJ86" s="80"/>
      <c r="GK86" s="80"/>
      <c r="GL86" s="80"/>
      <c r="GM86" s="80"/>
      <c r="GN86" s="80"/>
      <c r="GO86" s="80"/>
      <c r="GP86" s="80"/>
      <c r="GQ86" s="80"/>
      <c r="GR86" s="80"/>
      <c r="GS86" s="80"/>
      <c r="GT86" s="80"/>
      <c r="GU86" s="80"/>
      <c r="GV86" s="80"/>
      <c r="GW86" s="80"/>
      <c r="GX86" s="80"/>
      <c r="GY86" s="80"/>
      <c r="GZ86" s="80"/>
      <c r="HA86" s="80"/>
      <c r="HB86" s="80"/>
      <c r="HC86" s="80"/>
      <c r="HD86" s="80"/>
      <c r="HE86" s="80"/>
      <c r="HF86" s="80"/>
      <c r="HG86" s="80"/>
      <c r="HH86" s="80"/>
      <c r="HI86" s="80"/>
      <c r="HJ86" s="80"/>
      <c r="HK86" s="80"/>
      <c r="HL86" s="80"/>
      <c r="HM86" s="80"/>
      <c r="HN86" s="80"/>
      <c r="HO86" s="80"/>
      <c r="HP86" s="80"/>
      <c r="HQ86" s="80"/>
      <c r="HR86" s="80"/>
      <c r="HS86" s="80"/>
      <c r="HT86" s="80"/>
      <c r="HU86" s="80"/>
      <c r="HV86" s="80"/>
      <c r="HW86" s="80"/>
      <c r="HX86" s="80"/>
      <c r="HY86" s="80"/>
      <c r="HZ86" s="80"/>
      <c r="IA86" s="80"/>
    </row>
    <row r="87" spans="1:235" s="70" customFormat="1" ht="20" customHeight="1">
      <c r="A87" s="76" t="s">
        <v>183</v>
      </c>
      <c r="B87" s="106"/>
      <c r="C87" s="69"/>
      <c r="D87" s="125">
        <v>75</v>
      </c>
      <c r="E87" s="89"/>
      <c r="F87" s="89">
        <v>500035</v>
      </c>
      <c r="G87" s="89"/>
      <c r="H87" s="127" t="s">
        <v>127</v>
      </c>
      <c r="I87" s="89"/>
      <c r="J87" s="125" t="s">
        <v>127</v>
      </c>
      <c r="K87" s="80"/>
      <c r="L87" s="108"/>
      <c r="M87" s="108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0"/>
      <c r="DS87" s="80"/>
      <c r="DT87" s="80"/>
      <c r="DU87" s="80"/>
      <c r="DV87" s="80"/>
      <c r="DW87" s="80"/>
      <c r="DX87" s="80"/>
      <c r="DY87" s="80"/>
      <c r="DZ87" s="80"/>
      <c r="EA87" s="80"/>
      <c r="EB87" s="80"/>
      <c r="EC87" s="80"/>
      <c r="ED87" s="80"/>
      <c r="EE87" s="80"/>
      <c r="EF87" s="80"/>
      <c r="EG87" s="80"/>
      <c r="EH87" s="80"/>
      <c r="EI87" s="80"/>
      <c r="EJ87" s="80"/>
      <c r="EK87" s="80"/>
      <c r="EL87" s="80"/>
      <c r="EM87" s="80"/>
      <c r="EN87" s="80"/>
      <c r="EO87" s="80"/>
      <c r="EP87" s="80"/>
      <c r="EQ87" s="80"/>
      <c r="ER87" s="80"/>
      <c r="ES87" s="80"/>
      <c r="ET87" s="80"/>
      <c r="EU87" s="80"/>
      <c r="EV87" s="80"/>
      <c r="EW87" s="80"/>
      <c r="EX87" s="80"/>
      <c r="EY87" s="80"/>
      <c r="EZ87" s="80"/>
      <c r="FA87" s="80"/>
      <c r="FB87" s="80"/>
      <c r="FC87" s="80"/>
      <c r="FD87" s="80"/>
      <c r="FE87" s="80"/>
      <c r="FF87" s="80"/>
      <c r="FG87" s="80"/>
      <c r="FH87" s="80"/>
      <c r="FI87" s="80"/>
      <c r="FJ87" s="80"/>
      <c r="FK87" s="80"/>
      <c r="FL87" s="80"/>
      <c r="FM87" s="80"/>
      <c r="FN87" s="80"/>
      <c r="FO87" s="80"/>
      <c r="FP87" s="80"/>
      <c r="FQ87" s="80"/>
      <c r="FR87" s="80"/>
      <c r="FS87" s="80"/>
      <c r="FT87" s="80"/>
      <c r="FU87" s="80"/>
      <c r="FV87" s="80"/>
      <c r="FW87" s="80"/>
      <c r="FX87" s="80"/>
      <c r="FY87" s="80"/>
      <c r="FZ87" s="80"/>
      <c r="GA87" s="80"/>
      <c r="GB87" s="80"/>
      <c r="GC87" s="80"/>
      <c r="GD87" s="80"/>
      <c r="GE87" s="80"/>
      <c r="GF87" s="80"/>
      <c r="GG87" s="80"/>
      <c r="GH87" s="80"/>
      <c r="GI87" s="80"/>
      <c r="GJ87" s="80"/>
      <c r="GK87" s="80"/>
      <c r="GL87" s="80"/>
      <c r="GM87" s="80"/>
      <c r="GN87" s="80"/>
      <c r="GO87" s="80"/>
      <c r="GP87" s="80"/>
      <c r="GQ87" s="80"/>
      <c r="GR87" s="80"/>
      <c r="GS87" s="80"/>
      <c r="GT87" s="80"/>
      <c r="GU87" s="80"/>
      <c r="GV87" s="80"/>
      <c r="GW87" s="80"/>
      <c r="GX87" s="80"/>
      <c r="GY87" s="80"/>
      <c r="GZ87" s="80"/>
      <c r="HA87" s="80"/>
      <c r="HB87" s="80"/>
      <c r="HC87" s="80"/>
      <c r="HD87" s="80"/>
      <c r="HE87" s="80"/>
      <c r="HF87" s="80"/>
      <c r="HG87" s="80"/>
      <c r="HH87" s="80"/>
      <c r="HI87" s="80"/>
      <c r="HJ87" s="80"/>
      <c r="HK87" s="80"/>
      <c r="HL87" s="80"/>
      <c r="HM87" s="80"/>
      <c r="HN87" s="80"/>
      <c r="HO87" s="80"/>
      <c r="HP87" s="80"/>
      <c r="HQ87" s="80"/>
      <c r="HR87" s="80"/>
      <c r="HS87" s="80"/>
      <c r="HT87" s="80"/>
      <c r="HU87" s="80"/>
      <c r="HV87" s="80"/>
      <c r="HW87" s="80"/>
      <c r="HX87" s="80"/>
      <c r="HY87" s="80"/>
      <c r="HZ87" s="80"/>
      <c r="IA87" s="80"/>
    </row>
    <row r="88" spans="1:235" s="70" customFormat="1" ht="20" customHeight="1">
      <c r="A88" s="81" t="s">
        <v>184</v>
      </c>
      <c r="B88" s="106"/>
      <c r="C88" s="69">
        <v>5</v>
      </c>
      <c r="D88" s="89">
        <v>-3064359</v>
      </c>
      <c r="E88" s="89"/>
      <c r="F88" s="89">
        <v>-1940786</v>
      </c>
      <c r="G88" s="89"/>
      <c r="H88" s="89">
        <v>-3064359</v>
      </c>
      <c r="I88" s="89"/>
      <c r="J88" s="89">
        <v>-1940786</v>
      </c>
      <c r="K88" s="80"/>
      <c r="L88" s="108"/>
      <c r="M88" s="108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0"/>
      <c r="DS88" s="80"/>
      <c r="DT88" s="80"/>
      <c r="DU88" s="80"/>
      <c r="DV88" s="80"/>
      <c r="DW88" s="80"/>
      <c r="DX88" s="80"/>
      <c r="DY88" s="80"/>
      <c r="DZ88" s="80"/>
      <c r="EA88" s="80"/>
      <c r="EB88" s="80"/>
      <c r="EC88" s="80"/>
      <c r="ED88" s="80"/>
      <c r="EE88" s="80"/>
      <c r="EF88" s="80"/>
      <c r="EG88" s="80"/>
      <c r="EH88" s="80"/>
      <c r="EI88" s="80"/>
      <c r="EJ88" s="80"/>
      <c r="EK88" s="80"/>
      <c r="EL88" s="80"/>
      <c r="EM88" s="80"/>
      <c r="EN88" s="80"/>
      <c r="EO88" s="80"/>
      <c r="EP88" s="80"/>
      <c r="EQ88" s="80"/>
      <c r="ER88" s="80"/>
      <c r="ES88" s="80"/>
      <c r="ET88" s="80"/>
      <c r="EU88" s="80"/>
      <c r="EV88" s="80"/>
      <c r="EW88" s="80"/>
      <c r="EX88" s="80"/>
      <c r="EY88" s="80"/>
      <c r="EZ88" s="80"/>
      <c r="FA88" s="80"/>
      <c r="FB88" s="80"/>
      <c r="FC88" s="80"/>
      <c r="FD88" s="80"/>
      <c r="FE88" s="80"/>
      <c r="FF88" s="80"/>
      <c r="FG88" s="80"/>
      <c r="FH88" s="80"/>
      <c r="FI88" s="80"/>
      <c r="FJ88" s="80"/>
      <c r="FK88" s="80"/>
      <c r="FL88" s="80"/>
      <c r="FM88" s="80"/>
      <c r="FN88" s="80"/>
      <c r="FO88" s="80"/>
      <c r="FP88" s="80"/>
      <c r="FQ88" s="80"/>
      <c r="FR88" s="80"/>
      <c r="FS88" s="80"/>
      <c r="FT88" s="80"/>
      <c r="FU88" s="80"/>
      <c r="FV88" s="80"/>
      <c r="FW88" s="80"/>
      <c r="FX88" s="80"/>
      <c r="FY88" s="80"/>
      <c r="FZ88" s="80"/>
      <c r="GA88" s="80"/>
      <c r="GB88" s="80"/>
      <c r="GC88" s="80"/>
      <c r="GD88" s="80"/>
      <c r="GE88" s="80"/>
      <c r="GF88" s="80"/>
      <c r="GG88" s="80"/>
      <c r="GH88" s="80"/>
      <c r="GI88" s="80"/>
      <c r="GJ88" s="80"/>
      <c r="GK88" s="80"/>
      <c r="GL88" s="80"/>
      <c r="GM88" s="80"/>
      <c r="GN88" s="80"/>
      <c r="GO88" s="80"/>
      <c r="GP88" s="80"/>
      <c r="GQ88" s="80"/>
      <c r="GR88" s="80"/>
      <c r="GS88" s="80"/>
      <c r="GT88" s="80"/>
      <c r="GU88" s="80"/>
      <c r="GV88" s="80"/>
      <c r="GW88" s="80"/>
      <c r="GX88" s="80"/>
      <c r="GY88" s="80"/>
      <c r="GZ88" s="80"/>
      <c r="HA88" s="80"/>
      <c r="HB88" s="80"/>
      <c r="HC88" s="80"/>
      <c r="HD88" s="80"/>
      <c r="HE88" s="80"/>
      <c r="HF88" s="80"/>
      <c r="HG88" s="80"/>
      <c r="HH88" s="80"/>
      <c r="HI88" s="80"/>
      <c r="HJ88" s="80"/>
      <c r="HK88" s="80"/>
      <c r="HL88" s="80"/>
      <c r="HM88" s="80"/>
      <c r="HN88" s="80"/>
      <c r="HO88" s="80"/>
      <c r="HP88" s="80"/>
      <c r="HQ88" s="80"/>
      <c r="HR88" s="80"/>
      <c r="HS88" s="80"/>
      <c r="HT88" s="80"/>
      <c r="HU88" s="80"/>
      <c r="HV88" s="80"/>
      <c r="HW88" s="80"/>
      <c r="HX88" s="80"/>
      <c r="HY88" s="80"/>
      <c r="HZ88" s="80"/>
      <c r="IA88" s="80"/>
    </row>
    <row r="89" spans="1:235" s="70" customFormat="1" ht="20" customHeight="1">
      <c r="A89" s="81" t="s">
        <v>185</v>
      </c>
      <c r="B89" s="106"/>
      <c r="C89" s="69"/>
      <c r="D89" s="89">
        <v>-1654813</v>
      </c>
      <c r="E89" s="89"/>
      <c r="F89" s="89">
        <v>-969542</v>
      </c>
      <c r="G89" s="89"/>
      <c r="H89" s="89">
        <v>-1854743</v>
      </c>
      <c r="I89" s="89"/>
      <c r="J89" s="89">
        <v>-990336</v>
      </c>
      <c r="K89" s="80"/>
      <c r="L89" s="108"/>
      <c r="M89" s="108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0"/>
      <c r="DX89" s="80"/>
      <c r="DY89" s="80"/>
      <c r="DZ89" s="80"/>
      <c r="EA89" s="80"/>
      <c r="EB89" s="80"/>
      <c r="EC89" s="80"/>
      <c r="ED89" s="80"/>
      <c r="EE89" s="80"/>
      <c r="EF89" s="80"/>
      <c r="EG89" s="80"/>
      <c r="EH89" s="80"/>
      <c r="EI89" s="80"/>
      <c r="EJ89" s="80"/>
      <c r="EK89" s="80"/>
      <c r="EL89" s="80"/>
      <c r="EM89" s="80"/>
      <c r="EN89" s="80"/>
      <c r="EO89" s="80"/>
      <c r="EP89" s="80"/>
      <c r="EQ89" s="80"/>
      <c r="ER89" s="80"/>
      <c r="ES89" s="80"/>
      <c r="ET89" s="80"/>
      <c r="EU89" s="80"/>
      <c r="EV89" s="80"/>
      <c r="EW89" s="80"/>
      <c r="EX89" s="80"/>
      <c r="EY89" s="80"/>
      <c r="EZ89" s="80"/>
      <c r="FA89" s="80"/>
      <c r="FB89" s="80"/>
      <c r="FC89" s="80"/>
      <c r="FD89" s="80"/>
      <c r="FE89" s="80"/>
      <c r="FF89" s="80"/>
      <c r="FG89" s="80"/>
      <c r="FH89" s="80"/>
      <c r="FI89" s="80"/>
      <c r="FJ89" s="80"/>
      <c r="FK89" s="80"/>
      <c r="FL89" s="80"/>
      <c r="FM89" s="80"/>
      <c r="FN89" s="80"/>
      <c r="FO89" s="80"/>
      <c r="FP89" s="80"/>
      <c r="FQ89" s="80"/>
      <c r="FR89" s="80"/>
      <c r="FS89" s="80"/>
      <c r="FT89" s="80"/>
      <c r="FU89" s="80"/>
      <c r="FV89" s="80"/>
      <c r="FW89" s="80"/>
      <c r="FX89" s="80"/>
      <c r="FY89" s="80"/>
      <c r="FZ89" s="80"/>
      <c r="GA89" s="80"/>
      <c r="GB89" s="80"/>
      <c r="GC89" s="80"/>
      <c r="GD89" s="80"/>
      <c r="GE89" s="80"/>
      <c r="GF89" s="80"/>
      <c r="GG89" s="80"/>
      <c r="GH89" s="80"/>
      <c r="GI89" s="80"/>
      <c r="GJ89" s="80"/>
      <c r="GK89" s="80"/>
      <c r="GL89" s="80"/>
      <c r="GM89" s="80"/>
      <c r="GN89" s="80"/>
      <c r="GO89" s="80"/>
      <c r="GP89" s="80"/>
      <c r="GQ89" s="80"/>
      <c r="GR89" s="80"/>
      <c r="GS89" s="80"/>
      <c r="GT89" s="80"/>
      <c r="GU89" s="80"/>
      <c r="GV89" s="80"/>
      <c r="GW89" s="80"/>
      <c r="GX89" s="80"/>
      <c r="GY89" s="80"/>
      <c r="GZ89" s="80"/>
      <c r="HA89" s="80"/>
      <c r="HB89" s="80"/>
      <c r="HC89" s="80"/>
      <c r="HD89" s="80"/>
      <c r="HE89" s="80"/>
      <c r="HF89" s="80"/>
      <c r="HG89" s="80"/>
      <c r="HH89" s="80"/>
      <c r="HI89" s="80"/>
      <c r="HJ89" s="80"/>
      <c r="HK89" s="80"/>
      <c r="HL89" s="80"/>
      <c r="HM89" s="80"/>
      <c r="HN89" s="80"/>
      <c r="HO89" s="80"/>
      <c r="HP89" s="80"/>
      <c r="HQ89" s="80"/>
      <c r="HR89" s="80"/>
      <c r="HS89" s="80"/>
      <c r="HT89" s="80"/>
      <c r="HU89" s="80"/>
      <c r="HV89" s="80"/>
      <c r="HW89" s="80"/>
      <c r="HX89" s="80"/>
      <c r="HY89" s="80"/>
      <c r="HZ89" s="80"/>
      <c r="IA89" s="80"/>
    </row>
    <row r="90" spans="1:235" s="70" customFormat="1" ht="20" customHeight="1">
      <c r="A90" s="81" t="s">
        <v>135</v>
      </c>
      <c r="B90" s="106"/>
      <c r="C90" s="69">
        <v>17</v>
      </c>
      <c r="D90" s="89">
        <v>-25500000</v>
      </c>
      <c r="E90" s="89"/>
      <c r="F90" s="127" t="s">
        <v>127</v>
      </c>
      <c r="G90" s="89"/>
      <c r="H90" s="89">
        <v>-25500000</v>
      </c>
      <c r="I90" s="89"/>
      <c r="J90" s="125" t="s">
        <v>127</v>
      </c>
      <c r="K90" s="80"/>
      <c r="L90" s="108"/>
      <c r="M90" s="108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0"/>
      <c r="DX90" s="80"/>
      <c r="DY90" s="80"/>
      <c r="DZ90" s="80"/>
      <c r="EA90" s="80"/>
      <c r="EB90" s="80"/>
      <c r="EC90" s="80"/>
      <c r="ED90" s="80"/>
      <c r="EE90" s="80"/>
      <c r="EF90" s="80"/>
      <c r="EG90" s="80"/>
      <c r="EH90" s="80"/>
      <c r="EI90" s="80"/>
      <c r="EJ90" s="80"/>
      <c r="EK90" s="80"/>
      <c r="EL90" s="80"/>
      <c r="EM90" s="80"/>
      <c r="EN90" s="80"/>
      <c r="EO90" s="80"/>
      <c r="EP90" s="80"/>
      <c r="EQ90" s="80"/>
      <c r="ER90" s="80"/>
      <c r="ES90" s="80"/>
      <c r="ET90" s="80"/>
      <c r="EU90" s="80"/>
      <c r="EV90" s="80"/>
      <c r="EW90" s="80"/>
      <c r="EX90" s="80"/>
      <c r="EY90" s="80"/>
      <c r="EZ90" s="80"/>
      <c r="FA90" s="80"/>
      <c r="FB90" s="80"/>
      <c r="FC90" s="80"/>
      <c r="FD90" s="80"/>
      <c r="FE90" s="80"/>
      <c r="FF90" s="80"/>
      <c r="FG90" s="80"/>
      <c r="FH90" s="80"/>
      <c r="FI90" s="80"/>
      <c r="FJ90" s="80"/>
      <c r="FK90" s="80"/>
      <c r="FL90" s="80"/>
      <c r="FM90" s="80"/>
      <c r="FN90" s="80"/>
      <c r="FO90" s="80"/>
      <c r="FP90" s="80"/>
      <c r="FQ90" s="80"/>
      <c r="FR90" s="80"/>
      <c r="FS90" s="80"/>
      <c r="FT90" s="80"/>
      <c r="FU90" s="80"/>
      <c r="FV90" s="80"/>
      <c r="FW90" s="80"/>
      <c r="FX90" s="80"/>
      <c r="FY90" s="80"/>
      <c r="FZ90" s="80"/>
      <c r="GA90" s="80"/>
      <c r="GB90" s="80"/>
      <c r="GC90" s="80"/>
      <c r="GD90" s="80"/>
      <c r="GE90" s="80"/>
      <c r="GF90" s="80"/>
      <c r="GG90" s="80"/>
      <c r="GH90" s="80"/>
      <c r="GI90" s="80"/>
      <c r="GJ90" s="80"/>
      <c r="GK90" s="80"/>
      <c r="GL90" s="80"/>
      <c r="GM90" s="80"/>
      <c r="GN90" s="80"/>
      <c r="GO90" s="80"/>
      <c r="GP90" s="80"/>
      <c r="GQ90" s="80"/>
      <c r="GR90" s="80"/>
      <c r="GS90" s="80"/>
      <c r="GT90" s="80"/>
      <c r="GU90" s="80"/>
      <c r="GV90" s="80"/>
      <c r="GW90" s="80"/>
      <c r="GX90" s="80"/>
      <c r="GY90" s="80"/>
      <c r="GZ90" s="80"/>
      <c r="HA90" s="80"/>
      <c r="HB90" s="80"/>
      <c r="HC90" s="80"/>
      <c r="HD90" s="80"/>
      <c r="HE90" s="80"/>
      <c r="HF90" s="80"/>
      <c r="HG90" s="80"/>
      <c r="HH90" s="80"/>
      <c r="HI90" s="80"/>
      <c r="HJ90" s="80"/>
      <c r="HK90" s="80"/>
      <c r="HL90" s="80"/>
      <c r="HM90" s="80"/>
      <c r="HN90" s="80"/>
      <c r="HO90" s="80"/>
      <c r="HP90" s="80"/>
      <c r="HQ90" s="80"/>
      <c r="HR90" s="80"/>
      <c r="HS90" s="80"/>
      <c r="HT90" s="80"/>
      <c r="HU90" s="80"/>
      <c r="HV90" s="80"/>
      <c r="HW90" s="80"/>
      <c r="HX90" s="80"/>
      <c r="HY90" s="80"/>
      <c r="HZ90" s="80"/>
      <c r="IA90" s="80"/>
    </row>
    <row r="91" spans="1:235" s="70" customFormat="1" ht="20" customHeight="1">
      <c r="A91" s="76" t="s">
        <v>186</v>
      </c>
      <c r="B91" s="106"/>
      <c r="C91" s="69">
        <v>16.100000000000001</v>
      </c>
      <c r="D91" s="89">
        <v>250000000</v>
      </c>
      <c r="E91" s="89"/>
      <c r="F91" s="127" t="s">
        <v>127</v>
      </c>
      <c r="G91" s="89"/>
      <c r="H91" s="89">
        <v>250000000</v>
      </c>
      <c r="I91" s="89"/>
      <c r="J91" s="125" t="s">
        <v>127</v>
      </c>
      <c r="K91" s="80"/>
      <c r="L91" s="108"/>
      <c r="M91" s="108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  <c r="EL91" s="80"/>
      <c r="EM91" s="80"/>
      <c r="EN91" s="80"/>
      <c r="EO91" s="80"/>
      <c r="EP91" s="80"/>
      <c r="EQ91" s="80"/>
      <c r="ER91" s="80"/>
      <c r="ES91" s="80"/>
      <c r="ET91" s="80"/>
      <c r="EU91" s="80"/>
      <c r="EV91" s="80"/>
      <c r="EW91" s="80"/>
      <c r="EX91" s="80"/>
      <c r="EY91" s="80"/>
      <c r="EZ91" s="80"/>
      <c r="FA91" s="80"/>
      <c r="FB91" s="80"/>
      <c r="FC91" s="80"/>
      <c r="FD91" s="80"/>
      <c r="FE91" s="80"/>
      <c r="FF91" s="80"/>
      <c r="FG91" s="80"/>
      <c r="FH91" s="80"/>
      <c r="FI91" s="80"/>
      <c r="FJ91" s="80"/>
      <c r="FK91" s="80"/>
      <c r="FL91" s="80"/>
      <c r="FM91" s="80"/>
      <c r="FN91" s="80"/>
      <c r="FO91" s="80"/>
      <c r="FP91" s="80"/>
      <c r="FQ91" s="80"/>
      <c r="FR91" s="80"/>
      <c r="FS91" s="80"/>
      <c r="FT91" s="80"/>
      <c r="FU91" s="80"/>
      <c r="FV91" s="80"/>
      <c r="FW91" s="80"/>
      <c r="FX91" s="80"/>
      <c r="FY91" s="80"/>
      <c r="FZ91" s="80"/>
      <c r="GA91" s="80"/>
      <c r="GB91" s="80"/>
      <c r="GC91" s="80"/>
      <c r="GD91" s="80"/>
      <c r="GE91" s="80"/>
      <c r="GF91" s="80"/>
      <c r="GG91" s="80"/>
      <c r="GH91" s="80"/>
      <c r="GI91" s="80"/>
      <c r="GJ91" s="80"/>
      <c r="GK91" s="80"/>
      <c r="GL91" s="80"/>
      <c r="GM91" s="80"/>
      <c r="GN91" s="80"/>
      <c r="GO91" s="80"/>
      <c r="GP91" s="80"/>
      <c r="GQ91" s="80"/>
      <c r="GR91" s="80"/>
      <c r="GS91" s="80"/>
      <c r="GT91" s="80"/>
      <c r="GU91" s="80"/>
      <c r="GV91" s="80"/>
      <c r="GW91" s="80"/>
      <c r="GX91" s="80"/>
      <c r="GY91" s="80"/>
      <c r="GZ91" s="80"/>
      <c r="HA91" s="80"/>
      <c r="HB91" s="80"/>
      <c r="HC91" s="80"/>
      <c r="HD91" s="80"/>
      <c r="HE91" s="80"/>
      <c r="HF91" s="80"/>
      <c r="HG91" s="80"/>
      <c r="HH91" s="80"/>
      <c r="HI91" s="80"/>
      <c r="HJ91" s="80"/>
      <c r="HK91" s="80"/>
      <c r="HL91" s="80"/>
      <c r="HM91" s="80"/>
      <c r="HN91" s="80"/>
      <c r="HO91" s="80"/>
      <c r="HP91" s="80"/>
      <c r="HQ91" s="80"/>
      <c r="HR91" s="80"/>
      <c r="HS91" s="80"/>
      <c r="HT91" s="80"/>
      <c r="HU91" s="80"/>
      <c r="HV91" s="80"/>
      <c r="HW91" s="80"/>
      <c r="HX91" s="80"/>
      <c r="HY91" s="80"/>
      <c r="HZ91" s="80"/>
      <c r="IA91" s="80"/>
    </row>
    <row r="92" spans="1:235" s="70" customFormat="1" ht="20" customHeight="1">
      <c r="A92" s="81" t="s">
        <v>187</v>
      </c>
      <c r="B92" s="106"/>
      <c r="C92" s="69">
        <v>16.100000000000001</v>
      </c>
      <c r="D92" s="89">
        <v>-9228625</v>
      </c>
      <c r="E92" s="89"/>
      <c r="F92" s="127" t="s">
        <v>127</v>
      </c>
      <c r="G92" s="89"/>
      <c r="H92" s="89">
        <v>-9228625</v>
      </c>
      <c r="I92" s="89"/>
      <c r="J92" s="125" t="s">
        <v>127</v>
      </c>
      <c r="K92" s="80"/>
      <c r="L92" s="108"/>
      <c r="M92" s="108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  <c r="DP92" s="80"/>
      <c r="DQ92" s="80"/>
      <c r="DR92" s="80"/>
      <c r="DS92" s="80"/>
      <c r="DT92" s="80"/>
      <c r="DU92" s="80"/>
      <c r="DV92" s="80"/>
      <c r="DW92" s="80"/>
      <c r="DX92" s="80"/>
      <c r="DY92" s="80"/>
      <c r="DZ92" s="80"/>
      <c r="EA92" s="80"/>
      <c r="EB92" s="80"/>
      <c r="EC92" s="80"/>
      <c r="ED92" s="80"/>
      <c r="EE92" s="80"/>
      <c r="EF92" s="80"/>
      <c r="EG92" s="80"/>
      <c r="EH92" s="80"/>
      <c r="EI92" s="80"/>
      <c r="EJ92" s="80"/>
      <c r="EK92" s="80"/>
      <c r="EL92" s="80"/>
      <c r="EM92" s="80"/>
      <c r="EN92" s="80"/>
      <c r="EO92" s="80"/>
      <c r="EP92" s="80"/>
      <c r="EQ92" s="80"/>
      <c r="ER92" s="80"/>
      <c r="ES92" s="80"/>
      <c r="ET92" s="80"/>
      <c r="EU92" s="80"/>
      <c r="EV92" s="80"/>
      <c r="EW92" s="80"/>
      <c r="EX92" s="80"/>
      <c r="EY92" s="80"/>
      <c r="EZ92" s="80"/>
      <c r="FA92" s="80"/>
      <c r="FB92" s="80"/>
      <c r="FC92" s="80"/>
      <c r="FD92" s="80"/>
      <c r="FE92" s="80"/>
      <c r="FF92" s="80"/>
      <c r="FG92" s="80"/>
      <c r="FH92" s="80"/>
      <c r="FI92" s="80"/>
      <c r="FJ92" s="80"/>
      <c r="FK92" s="80"/>
      <c r="FL92" s="80"/>
      <c r="FM92" s="80"/>
      <c r="FN92" s="80"/>
      <c r="FO92" s="80"/>
      <c r="FP92" s="80"/>
      <c r="FQ92" s="80"/>
      <c r="FR92" s="80"/>
      <c r="FS92" s="80"/>
      <c r="FT92" s="80"/>
      <c r="FU92" s="80"/>
      <c r="FV92" s="80"/>
      <c r="FW92" s="80"/>
      <c r="FX92" s="80"/>
      <c r="FY92" s="80"/>
      <c r="FZ92" s="80"/>
      <c r="GA92" s="80"/>
      <c r="GB92" s="80"/>
      <c r="GC92" s="80"/>
      <c r="GD92" s="80"/>
      <c r="GE92" s="80"/>
      <c r="GF92" s="80"/>
      <c r="GG92" s="80"/>
      <c r="GH92" s="80"/>
      <c r="GI92" s="80"/>
      <c r="GJ92" s="80"/>
      <c r="GK92" s="80"/>
      <c r="GL92" s="80"/>
      <c r="GM92" s="80"/>
      <c r="GN92" s="80"/>
      <c r="GO92" s="80"/>
      <c r="GP92" s="80"/>
      <c r="GQ92" s="80"/>
      <c r="GR92" s="80"/>
      <c r="GS92" s="80"/>
      <c r="GT92" s="80"/>
      <c r="GU92" s="80"/>
      <c r="GV92" s="80"/>
      <c r="GW92" s="80"/>
      <c r="GX92" s="80"/>
      <c r="GY92" s="80"/>
      <c r="GZ92" s="80"/>
      <c r="HA92" s="80"/>
      <c r="HB92" s="80"/>
      <c r="HC92" s="80"/>
      <c r="HD92" s="80"/>
      <c r="HE92" s="80"/>
      <c r="HF92" s="80"/>
      <c r="HG92" s="80"/>
      <c r="HH92" s="80"/>
      <c r="HI92" s="80"/>
      <c r="HJ92" s="80"/>
      <c r="HK92" s="80"/>
      <c r="HL92" s="80"/>
      <c r="HM92" s="80"/>
      <c r="HN92" s="80"/>
      <c r="HO92" s="80"/>
      <c r="HP92" s="80"/>
      <c r="HQ92" s="80"/>
      <c r="HR92" s="80"/>
      <c r="HS92" s="80"/>
      <c r="HT92" s="80"/>
      <c r="HU92" s="80"/>
      <c r="HV92" s="80"/>
      <c r="HW92" s="80"/>
      <c r="HX92" s="80"/>
      <c r="HY92" s="80"/>
      <c r="HZ92" s="80"/>
      <c r="IA92" s="80"/>
    </row>
    <row r="93" spans="1:235" s="70" customFormat="1" ht="20" customHeight="1">
      <c r="A93" s="79" t="s">
        <v>188</v>
      </c>
      <c r="B93" s="79"/>
      <c r="C93" s="69"/>
      <c r="D93" s="126">
        <f>SUM(D79:D92)</f>
        <v>182228278</v>
      </c>
      <c r="E93" s="69"/>
      <c r="F93" s="126">
        <f>SUM(F79:F92)</f>
        <v>-2410293</v>
      </c>
      <c r="G93" s="10"/>
      <c r="H93" s="126">
        <f>SUM(H79:H92)</f>
        <v>158522104</v>
      </c>
      <c r="I93" s="10"/>
      <c r="J93" s="126">
        <f>SUM(J79:J92)</f>
        <v>19803017</v>
      </c>
      <c r="L93" s="107"/>
      <c r="M93" s="107"/>
    </row>
    <row r="94" spans="1:235" s="70" customFormat="1" ht="20" customHeight="1">
      <c r="A94" s="45" t="s">
        <v>200</v>
      </c>
      <c r="B94" s="45"/>
      <c r="C94" s="69"/>
      <c r="D94" s="89">
        <f>+D93+D76+D40</f>
        <v>-4951448</v>
      </c>
      <c r="E94" s="69"/>
      <c r="F94" s="89">
        <f>+F93+F76+F40</f>
        <v>-7651647</v>
      </c>
      <c r="G94" s="89"/>
      <c r="H94" s="89">
        <f>+H93+H76+H40</f>
        <v>-6580832</v>
      </c>
      <c r="I94" s="7"/>
      <c r="J94" s="89">
        <f>+J93+J76+J40</f>
        <v>-9704516</v>
      </c>
      <c r="L94" s="107"/>
      <c r="M94" s="107"/>
    </row>
    <row r="95" spans="1:235" s="70" customFormat="1" ht="20" customHeight="1">
      <c r="A95" s="45" t="s">
        <v>189</v>
      </c>
      <c r="B95" s="45"/>
      <c r="C95" s="69"/>
      <c r="D95" s="9">
        <v>17116293</v>
      </c>
      <c r="E95" s="69"/>
      <c r="F95" s="9">
        <v>22012684</v>
      </c>
      <c r="G95" s="9"/>
      <c r="H95" s="9">
        <v>16905015</v>
      </c>
      <c r="I95" s="7"/>
      <c r="J95" s="9">
        <v>22012684</v>
      </c>
      <c r="L95" s="107"/>
      <c r="M95" s="107"/>
    </row>
    <row r="96" spans="1:235" s="70" customFormat="1" ht="20" customHeight="1" thickBot="1">
      <c r="A96" s="77" t="s">
        <v>190</v>
      </c>
      <c r="B96" s="77"/>
      <c r="C96" s="69"/>
      <c r="D96" s="78">
        <f>SUM(D94:D95)</f>
        <v>12164845</v>
      </c>
      <c r="E96" s="69"/>
      <c r="F96" s="78">
        <f>SUM(F94:F95)</f>
        <v>14361037</v>
      </c>
      <c r="G96" s="9"/>
      <c r="H96" s="78">
        <f>SUM(H94:H95)</f>
        <v>10324183</v>
      </c>
      <c r="I96" s="7"/>
      <c r="J96" s="78">
        <f>SUM(J94:J95)</f>
        <v>12308168</v>
      </c>
      <c r="L96" s="107"/>
      <c r="M96" s="107"/>
    </row>
    <row r="97" spans="1:13" s="70" customFormat="1" ht="20" customHeight="1" thickTop="1">
      <c r="A97" s="45"/>
      <c r="B97" s="45"/>
      <c r="C97" s="69"/>
      <c r="D97" s="69"/>
      <c r="E97" s="69"/>
      <c r="F97" s="4"/>
      <c r="G97" s="6"/>
      <c r="H97" s="4"/>
      <c r="I97" s="6"/>
      <c r="J97" s="4"/>
      <c r="L97" s="107"/>
      <c r="M97" s="107"/>
    </row>
    <row r="98" spans="1:13" s="70" customFormat="1" ht="20" customHeight="1">
      <c r="A98" s="77"/>
      <c r="B98" s="77"/>
      <c r="C98" s="69"/>
      <c r="D98" s="69"/>
      <c r="E98" s="69"/>
      <c r="F98" s="4"/>
      <c r="G98" s="4"/>
      <c r="H98" s="4"/>
      <c r="I98" s="4"/>
      <c r="J98" s="4"/>
      <c r="L98" s="107"/>
      <c r="M98" s="107"/>
    </row>
    <row r="99" spans="1:13" s="70" customFormat="1" ht="20" customHeight="1">
      <c r="A99" s="77"/>
      <c r="B99" s="77"/>
      <c r="C99" s="69"/>
      <c r="D99" s="69"/>
      <c r="E99" s="69"/>
      <c r="F99" s="4"/>
      <c r="G99" s="4"/>
      <c r="H99" s="4"/>
      <c r="I99" s="4"/>
      <c r="J99" s="4"/>
      <c r="L99" s="107"/>
      <c r="M99" s="107"/>
    </row>
    <row r="100" spans="1:13" s="70" customFormat="1" ht="20" customHeight="1">
      <c r="A100" s="76"/>
      <c r="B100" s="76"/>
      <c r="C100" s="69"/>
      <c r="D100" s="69"/>
      <c r="E100" s="69"/>
      <c r="F100" s="4"/>
      <c r="G100" s="4"/>
      <c r="H100" s="3"/>
      <c r="I100" s="4"/>
      <c r="J100" s="3"/>
      <c r="L100" s="107"/>
      <c r="M100" s="107"/>
    </row>
    <row r="101" spans="1:13" s="70" customFormat="1" ht="20" customHeight="1">
      <c r="A101" s="76"/>
      <c r="B101" s="76"/>
      <c r="C101" s="69"/>
      <c r="D101" s="69"/>
      <c r="E101" s="69"/>
      <c r="F101" s="74"/>
      <c r="G101" s="45"/>
      <c r="H101" s="75"/>
      <c r="I101" s="45"/>
      <c r="J101" s="74"/>
      <c r="L101" s="107"/>
      <c r="M101" s="107"/>
    </row>
    <row r="102" spans="1:13" s="70" customFormat="1" ht="20" customHeight="1">
      <c r="A102" s="76"/>
      <c r="B102" s="76"/>
      <c r="C102" s="69"/>
      <c r="D102" s="69"/>
      <c r="E102" s="69"/>
      <c r="F102" s="74"/>
      <c r="G102" s="45"/>
      <c r="H102" s="75"/>
      <c r="I102" s="45"/>
      <c r="J102" s="74"/>
      <c r="L102" s="107"/>
      <c r="M102" s="107"/>
    </row>
    <row r="103" spans="1:13" s="70" customFormat="1" ht="20" customHeight="1">
      <c r="A103" s="76"/>
      <c r="B103" s="76"/>
      <c r="C103" s="69"/>
      <c r="D103" s="69"/>
      <c r="E103" s="69"/>
      <c r="F103" s="74"/>
      <c r="G103" s="45"/>
      <c r="H103" s="75"/>
      <c r="I103" s="45"/>
      <c r="J103" s="74"/>
      <c r="L103" s="107"/>
      <c r="M103" s="107"/>
    </row>
    <row r="104" spans="1:13" s="70" customFormat="1" ht="20" customHeight="1">
      <c r="A104" s="76"/>
      <c r="B104" s="76"/>
      <c r="C104" s="69"/>
      <c r="D104" s="69"/>
      <c r="E104" s="69"/>
      <c r="F104" s="74"/>
      <c r="G104" s="45"/>
      <c r="H104" s="75"/>
      <c r="I104" s="45"/>
      <c r="J104" s="74"/>
      <c r="L104" s="107"/>
      <c r="M104" s="107"/>
    </row>
    <row r="105" spans="1:13" s="70" customFormat="1" ht="20" customHeight="1">
      <c r="A105" s="73"/>
      <c r="B105" s="73"/>
      <c r="C105" s="69"/>
      <c r="D105" s="69"/>
      <c r="E105" s="69"/>
      <c r="F105" s="72"/>
      <c r="G105" s="67"/>
      <c r="H105" s="72"/>
      <c r="I105" s="67"/>
      <c r="J105" s="71"/>
      <c r="L105" s="107"/>
      <c r="M105" s="107"/>
    </row>
    <row r="106" spans="1:13" s="70" customFormat="1" ht="20" customHeight="1">
      <c r="A106" s="73"/>
      <c r="B106" s="73"/>
      <c r="C106" s="69"/>
      <c r="D106" s="69"/>
      <c r="E106" s="69"/>
      <c r="F106" s="72"/>
      <c r="G106" s="67"/>
      <c r="H106" s="72"/>
      <c r="I106" s="67"/>
      <c r="J106" s="71"/>
      <c r="L106" s="107"/>
      <c r="M106" s="107"/>
    </row>
    <row r="107" spans="1:13" ht="20" customHeight="1">
      <c r="A107" s="198" t="s">
        <v>33</v>
      </c>
    </row>
    <row r="108" spans="1:13" ht="20" customHeight="1">
      <c r="C108" s="63"/>
      <c r="D108" s="265"/>
      <c r="E108" s="265"/>
      <c r="F108" s="265"/>
      <c r="G108" s="265"/>
      <c r="H108" s="265"/>
      <c r="I108" s="265"/>
      <c r="J108" s="266"/>
    </row>
    <row r="109" spans="1:13" ht="20" customHeight="1">
      <c r="D109" s="267"/>
      <c r="E109" s="267"/>
      <c r="F109" s="265"/>
      <c r="G109" s="265"/>
      <c r="H109" s="267"/>
      <c r="I109" s="98"/>
      <c r="J109" s="98"/>
    </row>
    <row r="113" spans="2:2" ht="20" customHeight="1">
      <c r="B113" s="87"/>
    </row>
  </sheetData>
  <mergeCells count="20">
    <mergeCell ref="A1:J1"/>
    <mergeCell ref="A2:J2"/>
    <mergeCell ref="A3:J3"/>
    <mergeCell ref="A5:J5"/>
    <mergeCell ref="H6:J6"/>
    <mergeCell ref="H7:J7"/>
    <mergeCell ref="H8:J8"/>
    <mergeCell ref="A4:J4"/>
    <mergeCell ref="D7:G7"/>
    <mergeCell ref="D8:G8"/>
    <mergeCell ref="A55:J55"/>
    <mergeCell ref="A56:J56"/>
    <mergeCell ref="H62:J62"/>
    <mergeCell ref="A57:J57"/>
    <mergeCell ref="A59:J59"/>
    <mergeCell ref="H60:J60"/>
    <mergeCell ref="H61:J61"/>
    <mergeCell ref="A58:J58"/>
    <mergeCell ref="D61:G61"/>
    <mergeCell ref="D62:G62"/>
  </mergeCells>
  <pageMargins left="0.8" right="0.3" top="1" bottom="0.3" header="0.5" footer="0.3"/>
  <pageSetup paperSize="9" scale="70" firstPageNumber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7A9C1E94A3DB94F9578DD31FCDBB85C" ma:contentTypeVersion="18" ma:contentTypeDescription="สร้างเอกสารใหม่" ma:contentTypeScope="" ma:versionID="d457bcc685f0be28e2c9d00dbfce96bb">
  <xsd:schema xmlns:xsd="http://www.w3.org/2001/XMLSchema" xmlns:xs="http://www.w3.org/2001/XMLSchema" xmlns:p="http://schemas.microsoft.com/office/2006/metadata/properties" xmlns:ns2="2564b48a-abf7-4ef1-be6a-e196158f99b5" xmlns:ns3="47c09deb-ec27-4bd3-b99f-ca804046d32c" targetNamespace="http://schemas.microsoft.com/office/2006/metadata/properties" ma:root="true" ma:fieldsID="8fedd034432212172b3e0bd19a730f36" ns2:_="" ns3:_="">
    <xsd:import namespace="2564b48a-abf7-4ef1-be6a-e196158f99b5"/>
    <xsd:import namespace="47c09deb-ec27-4bd3-b99f-ca804046d32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4b48a-abf7-4ef1-be6a-e196158f99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c9c436e-7a9a-4931-9b09-74452379f7bf}" ma:internalName="TaxCatchAll" ma:showField="CatchAllData" ma:web="2564b48a-abf7-4ef1-be6a-e196158f9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09deb-ec27-4bd3-b99f-ca804046d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แท็กรูป" ma:readOnly="false" ma:fieldId="{5cf76f15-5ced-4ddc-b409-7134ff3c332f}" ma:taxonomyMulti="true" ma:sspId="185504d0-505d-4a5a-8009-1dfd03b4b1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c09deb-ec27-4bd3-b99f-ca804046d32c">
      <Terms xmlns="http://schemas.microsoft.com/office/infopath/2007/PartnerControls"/>
    </lcf76f155ced4ddcb4097134ff3c332f>
    <TaxCatchAll xmlns="2564b48a-abf7-4ef1-be6a-e196158f99b5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4D839D-2605-4D1E-9BC4-E86D15D114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4b48a-abf7-4ef1-be6a-e196158f99b5"/>
    <ds:schemaRef ds:uri="47c09deb-ec27-4bd3-b99f-ca804046d3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948F37-7F08-4044-92A6-478102798676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47c09deb-ec27-4bd3-b99f-ca804046d32c"/>
    <ds:schemaRef ds:uri="2564b48a-abf7-4ef1-be6a-e196158f99b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C7AEB9-C593-438D-AB15-684AFC1F546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BS</vt:lpstr>
      <vt:lpstr>BS(2)</vt:lpstr>
      <vt:lpstr>PL (3M)</vt:lpstr>
      <vt:lpstr>PL (6M)</vt:lpstr>
      <vt:lpstr>SE Consol</vt:lpstr>
      <vt:lpstr>SE Separate</vt:lpstr>
      <vt:lpstr>Cash Flow</vt:lpstr>
      <vt:lpstr>BS!Print_Area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PwC User</dc:creator>
  <cp:keywords/>
  <dc:description/>
  <cp:lastModifiedBy>pthantapanit@deloitte.com</cp:lastModifiedBy>
  <cp:revision/>
  <cp:lastPrinted>2025-08-07T09:18:47Z</cp:lastPrinted>
  <dcterms:created xsi:type="dcterms:W3CDTF">2004-04-08T12:11:05Z</dcterms:created>
  <dcterms:modified xsi:type="dcterms:W3CDTF">2025-08-07T09:18:49Z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2024-05-03T03:09:08Z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960a3db4-5f9f-46b2-a99a-b3f0c3d5d67d</vt:lpwstr>
  </property>
  <property fmtid="{D5CDD505-2E9C-101B-9397-08002B2CF9AE}" pid="8" name="MSIP_Label_ea60d57e-af5b-4752-ac57-3e4f28ca11dc_ContentBits">
    <vt:lpwstr>0</vt:lpwstr>
  </property>
</Properties>
</file>