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(19) YEAR 25-68 (PUBLIC)\LTMH (1668158) (LTMAN)\"/>
    </mc:Choice>
  </mc:AlternateContent>
  <xr:revisionPtr revIDLastSave="0" documentId="13_ncr:1_{5EBBDFEE-8A17-4A8A-A012-6F0E3E9EB3A5}" xr6:coauthVersionLast="47" xr6:coauthVersionMax="47" xr10:uidLastSave="{00000000-0000-0000-0000-000000000000}"/>
  <bookViews>
    <workbookView xWindow="-110" yWindow="-110" windowWidth="19420" windowHeight="11500" tabRatio="809" activeTab="1" xr2:uid="{00000000-000D-0000-FFFF-FFFF00000000}"/>
  </bookViews>
  <sheets>
    <sheet name="BS" sheetId="32" r:id="rId1"/>
    <sheet name="BS(2)" sheetId="33" r:id="rId2"/>
    <sheet name="PL" sheetId="36" r:id="rId3"/>
    <sheet name="SE Consol" sheetId="27" r:id="rId4"/>
    <sheet name="SE Separate " sheetId="38" r:id="rId5"/>
    <sheet name="Cash Flow" sheetId="35" r:id="rId6"/>
  </sheets>
  <definedNames>
    <definedName name="AS2DocOpenMode" hidden="1">"AS2DocumentEdit"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35" l="1"/>
  <c r="K25" i="35" s="1"/>
  <c r="K35" i="35" s="1"/>
  <c r="K37" i="35" s="1"/>
  <c r="I12" i="35"/>
  <c r="G12" i="35"/>
  <c r="E12" i="35"/>
  <c r="E90" i="35"/>
  <c r="K90" i="35"/>
  <c r="I90" i="35"/>
  <c r="G90" i="35"/>
  <c r="K74" i="35"/>
  <c r="I74" i="35"/>
  <c r="G74" i="35"/>
  <c r="E74" i="35"/>
  <c r="H26" i="38"/>
  <c r="F26" i="38"/>
  <c r="D26" i="38"/>
  <c r="R24" i="38"/>
  <c r="N25" i="38"/>
  <c r="N26" i="38" s="1"/>
  <c r="L25" i="38"/>
  <c r="L26" i="38" s="1"/>
  <c r="R22" i="38"/>
  <c r="P24" i="38"/>
  <c r="P23" i="38"/>
  <c r="P22" i="38"/>
  <c r="P20" i="38"/>
  <c r="Y28" i="27"/>
  <c r="Y18" i="27"/>
  <c r="Y29" i="27"/>
  <c r="M29" i="27"/>
  <c r="K29" i="27"/>
  <c r="I29" i="27"/>
  <c r="G29" i="27"/>
  <c r="N16" i="38"/>
  <c r="L16" i="38"/>
  <c r="P16" i="38" s="1"/>
  <c r="P15" i="38"/>
  <c r="P13" i="38"/>
  <c r="L17" i="38"/>
  <c r="L18" i="38" s="1"/>
  <c r="L20" i="38" s="1"/>
  <c r="S28" i="27"/>
  <c r="S29" i="27" s="1"/>
  <c r="Q28" i="27"/>
  <c r="Q29" i="27" s="1"/>
  <c r="U27" i="27"/>
  <c r="U26" i="27"/>
  <c r="W26" i="27" s="1"/>
  <c r="U25" i="27"/>
  <c r="W25" i="27" s="1"/>
  <c r="AA25" i="27" s="1"/>
  <c r="U24" i="27"/>
  <c r="W13" i="27"/>
  <c r="S18" i="27"/>
  <c r="S19" i="27" s="1"/>
  <c r="S20" i="27" s="1"/>
  <c r="S22" i="27" s="1"/>
  <c r="Q18" i="27"/>
  <c r="U17" i="27"/>
  <c r="W17" i="27" s="1"/>
  <c r="AA17" i="27" s="1"/>
  <c r="U16" i="27"/>
  <c r="U13" i="27"/>
  <c r="K19" i="27"/>
  <c r="K20" i="27" s="1"/>
  <c r="K22" i="27" s="1"/>
  <c r="W24" i="27"/>
  <c r="AA24" i="27" s="1"/>
  <c r="W27" i="27"/>
  <c r="AA27" i="27" s="1"/>
  <c r="I92" i="35"/>
  <c r="E92" i="35"/>
  <c r="R15" i="38"/>
  <c r="O18" i="27"/>
  <c r="G54" i="36"/>
  <c r="G46" i="36"/>
  <c r="G39" i="36"/>
  <c r="G40" i="36" s="1"/>
  <c r="G21" i="36"/>
  <c r="G13" i="36"/>
  <c r="G24" i="33"/>
  <c r="G18" i="33"/>
  <c r="G28" i="32"/>
  <c r="G18" i="32"/>
  <c r="K28" i="32"/>
  <c r="K18" i="32"/>
  <c r="K24" i="33"/>
  <c r="K18" i="33"/>
  <c r="K39" i="36"/>
  <c r="K40" i="36" s="1"/>
  <c r="K21" i="36"/>
  <c r="K13" i="36"/>
  <c r="R23" i="38"/>
  <c r="H17" i="38"/>
  <c r="H18" i="38" s="1"/>
  <c r="K40" i="33" s="1"/>
  <c r="F17" i="38"/>
  <c r="F18" i="38" s="1"/>
  <c r="K36" i="33" s="1"/>
  <c r="D17" i="38"/>
  <c r="D18" i="38" s="1"/>
  <c r="K35" i="33" s="1"/>
  <c r="R13" i="38"/>
  <c r="E18" i="33"/>
  <c r="I18" i="33"/>
  <c r="I28" i="32"/>
  <c r="K25" i="33" l="1"/>
  <c r="G37" i="33"/>
  <c r="K30" i="27"/>
  <c r="E37" i="33" s="1"/>
  <c r="U18" i="27"/>
  <c r="U28" i="27"/>
  <c r="U29" i="27" s="1"/>
  <c r="P25" i="38"/>
  <c r="P26" i="38" s="1"/>
  <c r="K91" i="35"/>
  <c r="K93" i="35" s="1"/>
  <c r="G25" i="33"/>
  <c r="L27" i="38"/>
  <c r="P17" i="38"/>
  <c r="S30" i="27"/>
  <c r="D20" i="38"/>
  <c r="D27" i="38" s="1"/>
  <c r="I33" i="33" s="1"/>
  <c r="H20" i="38"/>
  <c r="F20" i="38"/>
  <c r="F27" i="38" s="1"/>
  <c r="I36" i="33" s="1"/>
  <c r="H27" i="38"/>
  <c r="I40" i="33" s="1"/>
  <c r="G22" i="36"/>
  <c r="G26" i="36" s="1"/>
  <c r="G28" i="36" s="1"/>
  <c r="K22" i="36"/>
  <c r="K26" i="36" s="1"/>
  <c r="K28" i="36" s="1"/>
  <c r="K44" i="36" s="1"/>
  <c r="J16" i="38" s="1"/>
  <c r="K29" i="32"/>
  <c r="G29" i="32"/>
  <c r="AA26" i="27"/>
  <c r="N17" i="38"/>
  <c r="N18" i="38" s="1"/>
  <c r="N20" i="38" s="1"/>
  <c r="P18" i="38"/>
  <c r="K42" i="33" s="1"/>
  <c r="Y19" i="27"/>
  <c r="Y20" i="27" s="1"/>
  <c r="W16" i="27"/>
  <c r="AA16" i="27" s="1"/>
  <c r="M19" i="27"/>
  <c r="M20" i="27" s="1"/>
  <c r="I19" i="27"/>
  <c r="I20" i="27" s="1"/>
  <c r="G19" i="27"/>
  <c r="G20" i="27" s="1"/>
  <c r="E39" i="36"/>
  <c r="E40" i="36" s="1"/>
  <c r="I39" i="36"/>
  <c r="I40" i="36" s="1"/>
  <c r="E21" i="36"/>
  <c r="I21" i="36"/>
  <c r="E13" i="36"/>
  <c r="I13" i="36"/>
  <c r="P27" i="38" l="1"/>
  <c r="I42" i="33" s="1"/>
  <c r="G41" i="36"/>
  <c r="G49" i="36" s="1"/>
  <c r="G51" i="36" s="1"/>
  <c r="G10" i="35"/>
  <c r="G25" i="35" s="1"/>
  <c r="G35" i="35" s="1"/>
  <c r="G37" i="35" s="1"/>
  <c r="G91" i="35" s="1"/>
  <c r="G93" i="35" s="1"/>
  <c r="N27" i="38"/>
  <c r="G36" i="33"/>
  <c r="I22" i="27"/>
  <c r="I30" i="27" s="1"/>
  <c r="E36" i="33" s="1"/>
  <c r="Y22" i="27"/>
  <c r="Y30" i="27" s="1"/>
  <c r="E44" i="33" s="1"/>
  <c r="G44" i="33"/>
  <c r="M22" i="27"/>
  <c r="M30" i="27" s="1"/>
  <c r="G40" i="33"/>
  <c r="G35" i="33"/>
  <c r="G22" i="27"/>
  <c r="K41" i="36"/>
  <c r="K49" i="36" s="1"/>
  <c r="K51" i="36" s="1"/>
  <c r="Q19" i="27"/>
  <c r="Q20" i="27" s="1"/>
  <c r="Q22" i="27" s="1"/>
  <c r="U22" i="27" s="1"/>
  <c r="K54" i="36"/>
  <c r="K46" i="36"/>
  <c r="I22" i="36"/>
  <c r="I26" i="36" s="1"/>
  <c r="I28" i="36" s="1"/>
  <c r="I10" i="35" s="1"/>
  <c r="E22" i="36"/>
  <c r="U19" i="27"/>
  <c r="E24" i="33"/>
  <c r="I24" i="33"/>
  <c r="E28" i="32"/>
  <c r="I18" i="32"/>
  <c r="E18" i="32"/>
  <c r="AA13" i="27"/>
  <c r="U30" i="27" l="1"/>
  <c r="E42" i="33" s="1"/>
  <c r="Q30" i="27"/>
  <c r="G30" i="27"/>
  <c r="E33" i="33" s="1"/>
  <c r="I44" i="36"/>
  <c r="I41" i="36"/>
  <c r="I49" i="36" s="1"/>
  <c r="E26" i="36"/>
  <c r="E28" i="36" s="1"/>
  <c r="E25" i="33"/>
  <c r="I29" i="32"/>
  <c r="E29" i="32"/>
  <c r="I25" i="33"/>
  <c r="U20" i="27"/>
  <c r="G42" i="33" s="1"/>
  <c r="E41" i="36" l="1"/>
  <c r="E49" i="36" s="1"/>
  <c r="E51" i="36" s="1"/>
  <c r="E44" i="36"/>
  <c r="E10" i="35"/>
  <c r="E25" i="35" s="1"/>
  <c r="E35" i="35" s="1"/>
  <c r="E37" i="35" s="1"/>
  <c r="I46" i="36"/>
  <c r="J25" i="38"/>
  <c r="E54" i="36"/>
  <c r="I54" i="36"/>
  <c r="I25" i="35"/>
  <c r="I35" i="35" s="1"/>
  <c r="I37" i="35" s="1"/>
  <c r="I91" i="35" s="1"/>
  <c r="I51" i="36"/>
  <c r="E46" i="36" l="1"/>
  <c r="O28" i="27"/>
  <c r="J26" i="38"/>
  <c r="R25" i="38"/>
  <c r="R26" i="38" s="1"/>
  <c r="J17" i="38"/>
  <c r="J18" i="38" s="1"/>
  <c r="R16" i="38"/>
  <c r="R17" i="38" s="1"/>
  <c r="R18" i="38" s="1"/>
  <c r="E91" i="35"/>
  <c r="E93" i="35" s="1"/>
  <c r="O19" i="27"/>
  <c r="O20" i="27" s="1"/>
  <c r="I93" i="35"/>
  <c r="O29" i="27" l="1"/>
  <c r="W28" i="27"/>
  <c r="O22" i="27"/>
  <c r="G41" i="33"/>
  <c r="J20" i="38"/>
  <c r="J27" i="38" s="1"/>
  <c r="K41" i="33"/>
  <c r="W18" i="27"/>
  <c r="AA18" i="27" s="1"/>
  <c r="K43" i="33" l="1"/>
  <c r="K45" i="33" s="1"/>
  <c r="K46" i="33" s="1"/>
  <c r="G43" i="33"/>
  <c r="G45" i="33" s="1"/>
  <c r="G46" i="33" s="1"/>
  <c r="W29" i="27"/>
  <c r="AA29" i="27" s="1"/>
  <c r="AA28" i="27"/>
  <c r="O30" i="27"/>
  <c r="E43" i="33" s="1"/>
  <c r="E45" i="33" s="1"/>
  <c r="E46" i="33" s="1"/>
  <c r="W22" i="27"/>
  <c r="I41" i="33"/>
  <c r="I43" i="33" s="1"/>
  <c r="I45" i="33" s="1"/>
  <c r="I46" i="33" s="1"/>
  <c r="R20" i="38"/>
  <c r="R27" i="38" s="1"/>
  <c r="W19" i="27"/>
  <c r="AA19" i="27" s="1"/>
  <c r="AA22" i="27" l="1"/>
  <c r="W30" i="27"/>
  <c r="AA30" i="27" s="1"/>
  <c r="W20" i="27"/>
  <c r="AA20" i="27" s="1"/>
</calcChain>
</file>

<file path=xl/sharedStrings.xml><?xml version="1.0" encoding="utf-8"?>
<sst xmlns="http://schemas.openxmlformats.org/spreadsheetml/2006/main" count="323" uniqueCount="216">
  <si>
    <t>Notes</t>
  </si>
  <si>
    <t>Cash and cash equivalents</t>
  </si>
  <si>
    <t>share capital</t>
  </si>
  <si>
    <t>Unappropriated</t>
  </si>
  <si>
    <t>Total</t>
  </si>
  <si>
    <t>EXPENSES</t>
  </si>
  <si>
    <t>CONSOLIDATED</t>
  </si>
  <si>
    <t>FINANCIAL  STATEMENTS</t>
  </si>
  <si>
    <t>SEPARATE</t>
  </si>
  <si>
    <t>CONSOLIDATED  FINANCIAL  STATEMENTS</t>
  </si>
  <si>
    <t>CASH  FLOWS  FROM  FINANCING  ACTIVITIES</t>
  </si>
  <si>
    <t>Share capital</t>
  </si>
  <si>
    <t>CASH  FLOWS  FROM  OPERATING  ACTIVITIES</t>
  </si>
  <si>
    <t>STATEMENTS  OF  CASH  FLOWS</t>
  </si>
  <si>
    <t>ASSETS</t>
  </si>
  <si>
    <t>STATEMENTS  OF  FINANCIAL  POSITION</t>
  </si>
  <si>
    <t>CASH  FLOWS  FROM  INVESTING  ACTIVITIES</t>
  </si>
  <si>
    <t>Appropriated</t>
  </si>
  <si>
    <t>TOTAL  ASSETS</t>
  </si>
  <si>
    <t>Intangible assets</t>
  </si>
  <si>
    <t>Deferred tax assets</t>
  </si>
  <si>
    <r>
      <t xml:space="preserve">STATEMENTS  OF  CASH  FLOWS </t>
    </r>
    <r>
      <rPr>
        <sz val="10"/>
        <rFont val="Times New Roman"/>
        <family val="1"/>
      </rPr>
      <t xml:space="preserve"> (CONTINUED)</t>
    </r>
  </si>
  <si>
    <t>Inventories</t>
  </si>
  <si>
    <t xml:space="preserve">Other current assets </t>
  </si>
  <si>
    <t>CURRENT  LIABILITIES</t>
  </si>
  <si>
    <t>CURRENT  ASSETS</t>
  </si>
  <si>
    <t>NON-CURRENT  ASSETS</t>
  </si>
  <si>
    <t>TOTAL  LIABILITIES</t>
  </si>
  <si>
    <t xml:space="preserve">Retained earnings </t>
  </si>
  <si>
    <t xml:space="preserve">Unappropriated </t>
  </si>
  <si>
    <t>Other income</t>
  </si>
  <si>
    <t>equity</t>
  </si>
  <si>
    <t>the Company</t>
  </si>
  <si>
    <t>Total other</t>
  </si>
  <si>
    <t>components of</t>
  </si>
  <si>
    <t>Retained earnings</t>
  </si>
  <si>
    <t>changes in operating assets and liabilities</t>
  </si>
  <si>
    <t>Operating assets (increase) decrease</t>
  </si>
  <si>
    <t>Operating liabilities increase (decrease)</t>
  </si>
  <si>
    <t>Trade and other current receivables</t>
  </si>
  <si>
    <t>Trade and other current payables</t>
  </si>
  <si>
    <t>Finance costs</t>
  </si>
  <si>
    <t>Total Current Assets</t>
  </si>
  <si>
    <t>Total Current Liabilities</t>
  </si>
  <si>
    <t>Total Non-current Liabilities</t>
  </si>
  <si>
    <t>Total Expenses</t>
  </si>
  <si>
    <t>STATEMENTS  OF  CHANGES  IN  SHAREHOLDERS’  EQUITY</t>
  </si>
  <si>
    <t>shareholders’</t>
  </si>
  <si>
    <t xml:space="preserve">reserve </t>
  </si>
  <si>
    <t>Other non-current assets</t>
  </si>
  <si>
    <t>Non-controlling</t>
  </si>
  <si>
    <t xml:space="preserve"> interests</t>
  </si>
  <si>
    <t>Total Non-current Assets</t>
  </si>
  <si>
    <t>STATEMENTS  OF  PROFIT  OR  LOSS  AND  OTHER  COMPREHENSIVE  INCOME</t>
  </si>
  <si>
    <t>Corporate income tax payable</t>
  </si>
  <si>
    <t>Right-of-use assets</t>
  </si>
  <si>
    <t>NON-CURRENT LIABILITIES</t>
  </si>
  <si>
    <t>Lease liabilities</t>
  </si>
  <si>
    <t>SHAREHOLDER’S  EQUITY</t>
  </si>
  <si>
    <t>Registered share capital</t>
  </si>
  <si>
    <t>Issued and paid-up share capital</t>
  </si>
  <si>
    <t xml:space="preserve">Premium on ordinary share </t>
  </si>
  <si>
    <t>TOTAL  LIABILITIES  AND  SHAREHOLDER’S  EQUITY</t>
  </si>
  <si>
    <t>REVENUES</t>
  </si>
  <si>
    <t>Total Revenues</t>
  </si>
  <si>
    <t>Distribution costs</t>
  </si>
  <si>
    <t>Non-controlling interests</t>
  </si>
  <si>
    <t xml:space="preserve">WEIGHTED  AVERAGE  NUMBER  OF  ORDINARY  SHARES (SHARES) </t>
  </si>
  <si>
    <t>Cash provided by operating activities</t>
  </si>
  <si>
    <t>LIABILITIES  AND  SHAREHOLDERS’  EQUITY</t>
  </si>
  <si>
    <t>Income tax expenses</t>
  </si>
  <si>
    <t xml:space="preserve">Profit from operating activities before  </t>
  </si>
  <si>
    <t>Net cash used in investing activities</t>
  </si>
  <si>
    <t>Other components of shareholders’ equity</t>
  </si>
  <si>
    <t>that will not be reclassified to profit or loss</t>
  </si>
  <si>
    <t xml:space="preserve">Income tax relating to components of other comprehensive income </t>
  </si>
  <si>
    <t>Net cash provided by operating activities</t>
  </si>
  <si>
    <t>Non-current provisions for employee benefits</t>
  </si>
  <si>
    <t>Depreciation of fixed assets and right-of-use assets</t>
  </si>
  <si>
    <t>Current contract assets</t>
  </si>
  <si>
    <t xml:space="preserve">Other current financial assets </t>
  </si>
  <si>
    <t>Investment in an associate</t>
  </si>
  <si>
    <t>Equipment</t>
  </si>
  <si>
    <t xml:space="preserve">Current contract liabilities </t>
  </si>
  <si>
    <t>Current portion of lease liabilities</t>
  </si>
  <si>
    <t>200,000,000 ordinary shares of Baht 0.50 each</t>
  </si>
  <si>
    <t>Legal reserve</t>
  </si>
  <si>
    <t>Revenue from rendering of services</t>
  </si>
  <si>
    <t>Revenue from sale of goods</t>
  </si>
  <si>
    <t>Cost of rendering of services</t>
  </si>
  <si>
    <t>Cost of sales</t>
  </si>
  <si>
    <t xml:space="preserve">Administrative expenses  </t>
  </si>
  <si>
    <t>Balance as at January 1, 2024</t>
  </si>
  <si>
    <t>Total change in shareholder’s equity</t>
  </si>
  <si>
    <t>Change in shareholder’s equity</t>
  </si>
  <si>
    <t>Premium on</t>
  </si>
  <si>
    <t xml:space="preserve">preferred </t>
  </si>
  <si>
    <t>preferred shares</t>
  </si>
  <si>
    <t>ordinary shares</t>
  </si>
  <si>
    <t>ordinary</t>
  </si>
  <si>
    <t>Legal</t>
  </si>
  <si>
    <t>UNIT : BAHT</t>
  </si>
  <si>
    <t>UNIT :  BAHT</t>
  </si>
  <si>
    <t>Amortization of intangible assets</t>
  </si>
  <si>
    <t>Interest received</t>
  </si>
  <si>
    <t>Finance cost</t>
  </si>
  <si>
    <t xml:space="preserve">Trade and other current receivables </t>
  </si>
  <si>
    <t>Cash received from sales of other current financial assets</t>
  </si>
  <si>
    <t>Cash paid for purchase of other current financial assets</t>
  </si>
  <si>
    <t>Cash paid for purchases of equipment</t>
  </si>
  <si>
    <t>Cash paid for purchases of intangible assets</t>
  </si>
  <si>
    <t>Cash and cash equivalents as at January 1,</t>
  </si>
  <si>
    <t>Research and development expenses</t>
  </si>
  <si>
    <t>OTHER COMPREHENSIVE  INCOME</t>
  </si>
  <si>
    <t xml:space="preserve">150,000,000 ordinary shares of Baht 0.50 each, </t>
  </si>
  <si>
    <t>fully paid</t>
  </si>
  <si>
    <t xml:space="preserve">Issued and </t>
  </si>
  <si>
    <t>paid-up</t>
  </si>
  <si>
    <t>Adjustments for</t>
  </si>
  <si>
    <t>Investment in a subsidiary</t>
  </si>
  <si>
    <r>
      <t xml:space="preserve">STATEMENTS  OF  FINANCIAL  POSITION  </t>
    </r>
    <r>
      <rPr>
        <sz val="10"/>
        <rFont val="Times New Roman"/>
        <family val="1"/>
      </rPr>
      <t>(CONTINUED)</t>
    </r>
  </si>
  <si>
    <t>Cash paid for investment of a subsidiary</t>
  </si>
  <si>
    <t xml:space="preserve">STATEMENTS  OF  CHANGES  IN  SHAREHOLDERS’  EQUITY </t>
  </si>
  <si>
    <t xml:space="preserve">PROFIT  BEFORE  INCOME  TAX </t>
  </si>
  <si>
    <t>Interest paid</t>
  </si>
  <si>
    <t>PROFIT  FROM  OPERATING  ACTIVITIES</t>
  </si>
  <si>
    <t>BASIC  EARNINGS  PER  SHARE</t>
  </si>
  <si>
    <t>Short-term loan to a related party</t>
  </si>
  <si>
    <t>Loss on lease modification</t>
  </si>
  <si>
    <t>Income tax paid</t>
  </si>
  <si>
    <t>Cash paid for investment of an associate</t>
  </si>
  <si>
    <t>Cash paid for lease liabilities</t>
  </si>
  <si>
    <t>LTMH  PUBLIC  COMPANY  LIMITED  AND  ITS  SUBSIDIARIES</t>
  </si>
  <si>
    <t>TOTAL  SHAREHOLDERS’  EQUITY</t>
  </si>
  <si>
    <t>Components of other comprehensive income (loss)</t>
  </si>
  <si>
    <t>Total components of other comprehensive income (loss)</t>
  </si>
  <si>
    <t xml:space="preserve">Owners of the parent </t>
  </si>
  <si>
    <t>Profit attributable to owners of the parent (Baht per share)</t>
  </si>
  <si>
    <t>Cash received from disposal of equipment</t>
  </si>
  <si>
    <t xml:space="preserve">Cash received from short-term borrowing </t>
  </si>
  <si>
    <t xml:space="preserve">  Non-controlling interests arising </t>
  </si>
  <si>
    <t xml:space="preserve">    from investment in a subsidiary</t>
  </si>
  <si>
    <t>Income tax expense</t>
  </si>
  <si>
    <t>Share of loss from an associate</t>
  </si>
  <si>
    <t>Total Shareholders’ equity attributable to owners of the Company</t>
  </si>
  <si>
    <t>PROFIT (LOSS)  ATTRIBUTABLE  TO:</t>
  </si>
  <si>
    <t>TOTAL  COMPREHENSIVE  INCOME  (LOSS) ATTRIBUTABLE TO:</t>
  </si>
  <si>
    <t xml:space="preserve">Share of loss of investment in an associate accounted </t>
  </si>
  <si>
    <t>for using equity method</t>
  </si>
  <si>
    <t>Short-term borrowings from a related party</t>
  </si>
  <si>
    <t>Long-term borrowing from a financial institution</t>
  </si>
  <si>
    <t>Losses on re-measurements of defined benefit plans</t>
  </si>
  <si>
    <t xml:space="preserve">  Total comprehensive income for the year</t>
  </si>
  <si>
    <t>Balance as at December 31, 2024</t>
  </si>
  <si>
    <t xml:space="preserve">  Legal reserve </t>
  </si>
  <si>
    <t>Dividend paid</t>
  </si>
  <si>
    <t xml:space="preserve">  Legal reserve</t>
  </si>
  <si>
    <t>from a financial institution</t>
  </si>
  <si>
    <t xml:space="preserve">Cash received from long-term borrowing </t>
  </si>
  <si>
    <t>Cash and cash equivalents as at December 31,</t>
  </si>
  <si>
    <t>Bad debt</t>
  </si>
  <si>
    <t xml:space="preserve">Current portion of long-term borrowing </t>
  </si>
  <si>
    <t>Notes to the financial statements form an integral part of these statements</t>
  </si>
  <si>
    <r>
      <t xml:space="preserve">FOR  THE  YEAR  ENDED  DECEMBER  </t>
    </r>
    <r>
      <rPr>
        <b/>
        <sz val="12"/>
        <rFont val="Times New Roman"/>
        <family val="1"/>
      </rPr>
      <t>31,  2025</t>
    </r>
  </si>
  <si>
    <r>
      <t xml:space="preserve">FOR  THE  YEAR  ENDED  DECEMBER  </t>
    </r>
    <r>
      <rPr>
        <b/>
        <sz val="12"/>
        <color rgb="FF000000"/>
        <rFont val="Times New Roman"/>
        <family val="1"/>
      </rPr>
      <t>31,  2025</t>
    </r>
  </si>
  <si>
    <t>Balance as at January 1, 2025</t>
  </si>
  <si>
    <t>Balance as at December 31, 2025</t>
  </si>
  <si>
    <r>
      <t xml:space="preserve">FOR  THE  YEAR  ENDED  DECEMBER </t>
    </r>
    <r>
      <rPr>
        <b/>
        <sz val="12"/>
        <color rgb="FF000000"/>
        <rFont val="Times New Roman"/>
        <family val="1"/>
      </rPr>
      <t xml:space="preserve"> 31,  2025</t>
    </r>
  </si>
  <si>
    <r>
      <t xml:space="preserve">FOR  THE  YEAR  ENDED  DECEMBER </t>
    </r>
    <r>
      <rPr>
        <b/>
        <sz val="12"/>
        <rFont val="Times New Roman"/>
        <family val="1"/>
      </rPr>
      <t xml:space="preserve"> 31,  2025</t>
    </r>
  </si>
  <si>
    <r>
      <t xml:space="preserve">AS  AT  DECEMBER  </t>
    </r>
    <r>
      <rPr>
        <b/>
        <sz val="12"/>
        <rFont val="Times New Roman"/>
        <family val="1"/>
      </rPr>
      <t>31,  2025</t>
    </r>
  </si>
  <si>
    <t>shares</t>
  </si>
  <si>
    <t>re-measurements</t>
  </si>
  <si>
    <t>plans</t>
  </si>
  <si>
    <t xml:space="preserve"> of defined benefit</t>
  </si>
  <si>
    <t>Shareholders'</t>
  </si>
  <si>
    <t>equity attributable</t>
  </si>
  <si>
    <t>to owners of</t>
  </si>
  <si>
    <t>paid-up ordinary</t>
  </si>
  <si>
    <t>Issued and</t>
  </si>
  <si>
    <t>the equity method</t>
  </si>
  <si>
    <t xml:space="preserve">  Dividend paid</t>
  </si>
  <si>
    <t xml:space="preserve">  Increase in ordinary shares</t>
  </si>
  <si>
    <t xml:space="preserve">  Increase in change in ownership interest in a subsidiry</t>
  </si>
  <si>
    <t>Deficit arising</t>
  </si>
  <si>
    <t>from change in</t>
  </si>
  <si>
    <t xml:space="preserve">ownership </t>
  </si>
  <si>
    <t xml:space="preserve">Share of other </t>
  </si>
  <si>
    <t>comprehensive income</t>
  </si>
  <si>
    <t xml:space="preserve">Share of other comprehensive income of an associate using </t>
  </si>
  <si>
    <t>of an associate using</t>
  </si>
  <si>
    <t>Gains (losses) on</t>
  </si>
  <si>
    <t>SEPARATE FINANCIAL  STATEMENTS</t>
  </si>
  <si>
    <t xml:space="preserve">Deficit arising from change in ownership interest in subsidiries </t>
  </si>
  <si>
    <t>interest in</t>
  </si>
  <si>
    <t>subsidiries</t>
  </si>
  <si>
    <t>Gain from sale and disposal of equipment and intangible assets</t>
  </si>
  <si>
    <t>Employee benefits expenses</t>
  </si>
  <si>
    <t>Cash paid for short-term loan to a subsidiary</t>
  </si>
  <si>
    <t>Cash received from short-term loan to a subsidiary</t>
  </si>
  <si>
    <t>Cash received from disposal of intangible assets</t>
  </si>
  <si>
    <t>Cash paid for short-term borrowing a subsidiary</t>
  </si>
  <si>
    <t>Cash received from short-term borrowing a subsidiary</t>
  </si>
  <si>
    <t>Cash paid for long-term borrowing from a financial institution</t>
  </si>
  <si>
    <t>Cash paid for short-term borrowing from a financial institution</t>
  </si>
  <si>
    <t>Cash received (paid) from non-controlling interests</t>
  </si>
  <si>
    <t>Net cash received from issuance of common stock</t>
  </si>
  <si>
    <t>Net cash provided by financing activities</t>
  </si>
  <si>
    <t>Net increase (decrease) in cash and cash equivalents</t>
  </si>
  <si>
    <t xml:space="preserve">Unrealized gain from other current financial assets measured </t>
  </si>
  <si>
    <t>at fair value through profit or loss</t>
  </si>
  <si>
    <t>12, 13</t>
  </si>
  <si>
    <t>that will not be reclassified to profit or loss, net of income tax</t>
  </si>
  <si>
    <t>TOTAL  OTHER COMPREHENSIVE  INCOME  FOR  THE  YEARS</t>
  </si>
  <si>
    <t>TOTAL COMPREHENSIVE  INCOME  FOR THE  YEARS</t>
  </si>
  <si>
    <t>PROFIT  FOR  THE  YEARS</t>
  </si>
  <si>
    <t>Profit for the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</si>
</sst>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&quot;฿&quot;#,##0;\-&quot;฿&quot;#,##0"/>
    <numFmt numFmtId="165" formatCode="_-* #,##0.00_-;\-* #,##0.00_-;_-* &quot;-&quot;??_-;_-@_-"/>
    <numFmt numFmtId="166" formatCode="#,##0;\(#,##0\)"/>
    <numFmt numFmtId="167" formatCode="_(* #,##0_);_(* \(#,##0\);_(* &quot;-&quot;??_);_(@_)"/>
    <numFmt numFmtId="168" formatCode="&quot;&quot;#,##0;\(&quot;&quot;#,##0\)"/>
    <numFmt numFmtId="169" formatCode="_-* #,##0_-;\-* #,##0_-;_-* &quot;-&quot;??_-;_-@_-"/>
    <numFmt numFmtId="170" formatCode="_(* #,##0.0000_);_(* \(#,##0.0000\);_(* &quot;-&quot;????_);_(@_)"/>
    <numFmt numFmtId="171" formatCode="_(* #,##0_);_(* \(#,##0\);_(* &quot;-&quot;????_);_(@_)"/>
    <numFmt numFmtId="172" formatCode="_(* #,##0.00000_);_(* \(#,##0.00000\);_(* &quot;-&quot;?????_);_(@_)"/>
    <numFmt numFmtId="173" formatCode="#,##0.000_);\(#,##0.000\)"/>
    <numFmt numFmtId="174" formatCode="_(* #,##0_);_(* \(#,##0\);_(* &quot;-&quot;?????_);_(@_)"/>
    <numFmt numFmtId="175" formatCode="#,##0,;\(#,##0,\)"/>
    <numFmt numFmtId="176" formatCode="_(* #,##0.00_);_(* \(#,##0.00\);_(* &quot;-&quot;?????_);_(@_)"/>
  </numFmts>
  <fonts count="26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10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pFont"/>
      <charset val="222"/>
    </font>
    <font>
      <sz val="11"/>
      <name val="Times New Roman"/>
      <family val="1"/>
    </font>
    <font>
      <b/>
      <sz val="8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Times New Roman"/>
      <family val="1"/>
    </font>
    <font>
      <sz val="12"/>
      <color theme="0"/>
      <name val="Times New Roman"/>
      <family val="1"/>
    </font>
    <font>
      <sz val="8"/>
      <color theme="0"/>
      <name val="Times New Roman"/>
      <family val="1"/>
    </font>
    <font>
      <sz val="16"/>
      <name val="AngsanaUPC"/>
      <family val="1"/>
      <charset val="222"/>
    </font>
    <font>
      <sz val="9"/>
      <name val="Times New Roman"/>
      <family val="1"/>
    </font>
    <font>
      <b/>
      <sz val="12"/>
      <color rgb="FF000000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4" fillId="0" borderId="0"/>
    <xf numFmtId="37" fontId="20" fillId="0" borderId="0"/>
  </cellStyleXfs>
  <cellXfs count="195">
    <xf numFmtId="0" fontId="0" fillId="0" borderId="0" xfId="0"/>
    <xf numFmtId="166" fontId="5" fillId="0" borderId="0" xfId="25" applyNumberFormat="1" applyFont="1" applyAlignment="1">
      <alignment horizontal="right" vertical="center"/>
    </xf>
    <xf numFmtId="0" fontId="5" fillId="0" borderId="0" xfId="25" applyFont="1" applyAlignment="1">
      <alignment vertical="center"/>
    </xf>
    <xf numFmtId="0" fontId="5" fillId="0" borderId="0" xfId="19" applyFont="1" applyAlignment="1">
      <alignment vertical="center"/>
    </xf>
    <xf numFmtId="0" fontId="5" fillId="0" borderId="0" xfId="25" applyFont="1" applyAlignment="1">
      <alignment horizontal="center" vertical="center"/>
    </xf>
    <xf numFmtId="169" fontId="12" fillId="0" borderId="0" xfId="4" applyNumberFormat="1" applyFont="1" applyFill="1" applyBorder="1" applyAlignment="1">
      <alignment vertical="center"/>
    </xf>
    <xf numFmtId="165" fontId="12" fillId="0" borderId="0" xfId="1" applyFont="1" applyFill="1" applyBorder="1" applyAlignment="1">
      <alignment vertical="center"/>
    </xf>
    <xf numFmtId="165" fontId="12" fillId="0" borderId="0" xfId="1" applyFont="1" applyFill="1" applyAlignment="1">
      <alignment vertical="center"/>
    </xf>
    <xf numFmtId="166" fontId="15" fillId="0" borderId="0" xfId="25" applyNumberFormat="1" applyFont="1" applyAlignment="1">
      <alignment vertical="center"/>
    </xf>
    <xf numFmtId="169" fontId="12" fillId="0" borderId="0" xfId="1" applyNumberFormat="1" applyFont="1" applyFill="1"/>
    <xf numFmtId="165" fontId="18" fillId="0" borderId="0" xfId="1" applyFont="1" applyFill="1" applyAlignment="1">
      <alignment vertical="center"/>
    </xf>
    <xf numFmtId="37" fontId="12" fillId="0" borderId="0" xfId="1" applyNumberFormat="1" applyFont="1" applyFill="1" applyBorder="1" applyAlignment="1">
      <alignment horizontal="right" vertical="center"/>
    </xf>
    <xf numFmtId="37" fontId="12" fillId="0" borderId="0" xfId="1" applyNumberFormat="1" applyFont="1" applyFill="1" applyBorder="1" applyAlignment="1">
      <alignment vertical="center"/>
    </xf>
    <xf numFmtId="37" fontId="12" fillId="0" borderId="0" xfId="1" applyNumberFormat="1" applyFont="1" applyFill="1" applyAlignment="1">
      <alignment horizontal="right" vertical="center"/>
    </xf>
    <xf numFmtId="170" fontId="12" fillId="0" borderId="0" xfId="1" applyNumberFormat="1" applyFont="1" applyFill="1" applyBorder="1" applyAlignment="1">
      <alignment horizontal="right" vertical="center"/>
    </xf>
    <xf numFmtId="0" fontId="4" fillId="0" borderId="0" xfId="19" applyFont="1" applyAlignment="1">
      <alignment vertical="center"/>
    </xf>
    <xf numFmtId="0" fontId="14" fillId="0" borderId="0" xfId="19" applyFont="1" applyAlignment="1">
      <alignment vertical="center"/>
    </xf>
    <xf numFmtId="0" fontId="14" fillId="0" borderId="0" xfId="25" applyFont="1" applyAlignment="1">
      <alignment horizontal="center" vertical="center"/>
    </xf>
    <xf numFmtId="168" fontId="14" fillId="0" borderId="0" xfId="25" applyNumberFormat="1" applyFont="1" applyAlignment="1">
      <alignment vertical="center"/>
    </xf>
    <xf numFmtId="168" fontId="14" fillId="0" borderId="0" xfId="19" applyNumberFormat="1" applyFont="1" applyAlignment="1">
      <alignment horizontal="right" vertical="center"/>
    </xf>
    <xf numFmtId="168" fontId="14" fillId="0" borderId="0" xfId="25" applyNumberFormat="1" applyFont="1" applyAlignment="1">
      <alignment horizontal="right" vertical="center"/>
    </xf>
    <xf numFmtId="0" fontId="11" fillId="0" borderId="0" xfId="25" applyFont="1" applyAlignment="1">
      <alignment horizontal="center" vertical="center"/>
    </xf>
    <xf numFmtId="0" fontId="16" fillId="0" borderId="0" xfId="25" applyFont="1" applyAlignment="1">
      <alignment horizontal="center" vertical="center"/>
    </xf>
    <xf numFmtId="168" fontId="4" fillId="0" borderId="0" xfId="25" applyNumberFormat="1" applyFont="1" applyAlignment="1">
      <alignment vertical="center"/>
    </xf>
    <xf numFmtId="0" fontId="11" fillId="0" borderId="0" xfId="25" quotePrefix="1" applyFont="1" applyAlignment="1">
      <alignment horizontal="center" vertical="center"/>
    </xf>
    <xf numFmtId="168" fontId="16" fillId="0" borderId="0" xfId="25" applyNumberFormat="1" applyFont="1" applyAlignment="1">
      <alignment horizontal="right" vertical="center"/>
    </xf>
    <xf numFmtId="0" fontId="12" fillId="0" borderId="0" xfId="25" applyFont="1" applyAlignment="1">
      <alignment vertical="center"/>
    </xf>
    <xf numFmtId="0" fontId="12" fillId="0" borderId="0" xfId="25" applyFont="1" applyAlignment="1">
      <alignment horizontal="center" vertical="center"/>
    </xf>
    <xf numFmtId="37" fontId="12" fillId="0" borderId="0" xfId="4" applyNumberFormat="1" applyFont="1" applyFill="1" applyBorder="1" applyAlignment="1">
      <alignment horizontal="right" vertical="center"/>
    </xf>
    <xf numFmtId="37" fontId="12" fillId="0" borderId="0" xfId="19" applyNumberFormat="1" applyFont="1" applyAlignment="1">
      <alignment vertical="center"/>
    </xf>
    <xf numFmtId="0" fontId="12" fillId="0" borderId="0" xfId="19" applyFont="1" applyAlignment="1">
      <alignment vertical="center"/>
    </xf>
    <xf numFmtId="37" fontId="12" fillId="0" borderId="0" xfId="25" applyNumberFormat="1" applyFont="1" applyAlignment="1">
      <alignment horizontal="right" vertical="center"/>
    </xf>
    <xf numFmtId="0" fontId="12" fillId="0" borderId="0" xfId="25" applyFont="1" applyAlignment="1">
      <alignment horizontal="left" vertical="center" indent="3"/>
    </xf>
    <xf numFmtId="0" fontId="12" fillId="0" borderId="0" xfId="19" applyFont="1" applyAlignment="1">
      <alignment horizontal="left" vertical="center" indent="1"/>
    </xf>
    <xf numFmtId="0" fontId="14" fillId="0" borderId="0" xfId="19" applyFont="1" applyAlignment="1">
      <alignment horizontal="center" vertical="center"/>
    </xf>
    <xf numFmtId="37" fontId="14" fillId="0" borderId="0" xfId="19" applyNumberFormat="1" applyFont="1" applyAlignment="1">
      <alignment vertical="center"/>
    </xf>
    <xf numFmtId="0" fontId="12" fillId="0" borderId="0" xfId="19" applyFont="1" applyAlignment="1">
      <alignment horizontal="center" vertical="center"/>
    </xf>
    <xf numFmtId="0" fontId="8" fillId="0" borderId="0" xfId="19" applyFont="1" applyAlignment="1">
      <alignment vertical="center"/>
    </xf>
    <xf numFmtId="0" fontId="16" fillId="0" borderId="0" xfId="19" applyFont="1" applyAlignment="1">
      <alignment vertical="center"/>
    </xf>
    <xf numFmtId="168" fontId="14" fillId="0" borderId="0" xfId="19" applyNumberFormat="1" applyFont="1" applyAlignment="1">
      <alignment vertical="center"/>
    </xf>
    <xf numFmtId="0" fontId="7" fillId="0" borderId="0" xfId="19" applyFont="1" applyAlignment="1">
      <alignment vertical="center"/>
    </xf>
    <xf numFmtId="0" fontId="7" fillId="0" borderId="0" xfId="25" applyFont="1" applyAlignment="1">
      <alignment horizontal="center" vertical="center"/>
    </xf>
    <xf numFmtId="168" fontId="7" fillId="0" borderId="0" xfId="25" applyNumberFormat="1" applyFont="1" applyAlignment="1">
      <alignment vertical="center"/>
    </xf>
    <xf numFmtId="0" fontId="4" fillId="0" borderId="0" xfId="25" applyFont="1" applyAlignment="1">
      <alignment horizontal="center" vertical="center"/>
    </xf>
    <xf numFmtId="168" fontId="4" fillId="0" borderId="0" xfId="25" applyNumberFormat="1" applyFont="1" applyAlignment="1">
      <alignment horizontal="right" vertical="center"/>
    </xf>
    <xf numFmtId="38" fontId="12" fillId="0" borderId="0" xfId="19" applyNumberFormat="1" applyFont="1" applyAlignment="1">
      <alignment vertical="center"/>
    </xf>
    <xf numFmtId="174" fontId="12" fillId="0" borderId="0" xfId="4" applyNumberFormat="1" applyFont="1" applyFill="1" applyAlignment="1">
      <alignment horizontal="left" vertical="center" indent="3"/>
    </xf>
    <xf numFmtId="37" fontId="12" fillId="0" borderId="0" xfId="19" applyNumberFormat="1" applyFont="1" applyAlignment="1">
      <alignment horizontal="right" vertical="center"/>
    </xf>
    <xf numFmtId="0" fontId="12" fillId="0" borderId="0" xfId="19" applyFont="1" applyAlignment="1">
      <alignment horizontal="left" vertical="center" indent="2"/>
    </xf>
    <xf numFmtId="171" fontId="7" fillId="0" borderId="0" xfId="19" applyNumberFormat="1" applyFont="1" applyAlignment="1">
      <alignment vertical="center"/>
    </xf>
    <xf numFmtId="38" fontId="12" fillId="0" borderId="0" xfId="19" applyNumberFormat="1" applyFont="1" applyAlignment="1">
      <alignment horizontal="left" vertical="center" indent="2"/>
    </xf>
    <xf numFmtId="37" fontId="7" fillId="0" borderId="0" xfId="19" applyNumberFormat="1" applyFont="1" applyAlignment="1">
      <alignment vertical="center"/>
    </xf>
    <xf numFmtId="168" fontId="4" fillId="0" borderId="0" xfId="19" applyNumberFormat="1" applyFont="1" applyAlignment="1">
      <alignment vertical="center"/>
    </xf>
    <xf numFmtId="168" fontId="4" fillId="0" borderId="0" xfId="19" applyNumberFormat="1" applyFont="1" applyAlignment="1">
      <alignment horizontal="right" vertical="center"/>
    </xf>
    <xf numFmtId="0" fontId="12" fillId="0" borderId="0" xfId="22" applyFont="1"/>
    <xf numFmtId="0" fontId="12" fillId="0" borderId="0" xfId="20" applyFont="1" applyAlignment="1">
      <alignment vertical="center"/>
    </xf>
    <xf numFmtId="168" fontId="12" fillId="0" borderId="0" xfId="25" applyNumberFormat="1" applyFont="1" applyAlignment="1">
      <alignment vertical="center"/>
    </xf>
    <xf numFmtId="168" fontId="12" fillId="0" borderId="0" xfId="25" applyNumberFormat="1" applyFont="1" applyAlignment="1">
      <alignment horizontal="right" vertical="center"/>
    </xf>
    <xf numFmtId="168" fontId="11" fillId="0" borderId="0" xfId="25" applyNumberFormat="1" applyFont="1" applyAlignment="1">
      <alignment horizontal="center" vertical="center"/>
    </xf>
    <xf numFmtId="0" fontId="8" fillId="0" borderId="0" xfId="22" applyFont="1" applyAlignment="1">
      <alignment vertical="center"/>
    </xf>
    <xf numFmtId="0" fontId="12" fillId="0" borderId="0" xfId="22" applyFont="1" applyAlignment="1">
      <alignment horizontal="left" vertical="center" indent="2"/>
    </xf>
    <xf numFmtId="0" fontId="12" fillId="0" borderId="0" xfId="22" applyFont="1" applyAlignment="1">
      <alignment horizontal="left" vertical="center" wrapText="1" indent="2"/>
    </xf>
    <xf numFmtId="0" fontId="12" fillId="0" borderId="0" xfId="22" applyFont="1" applyAlignment="1">
      <alignment horizontal="left" vertical="center" indent="4"/>
    </xf>
    <xf numFmtId="0" fontId="12" fillId="0" borderId="0" xfId="22" applyFont="1" applyAlignment="1">
      <alignment vertical="center"/>
    </xf>
    <xf numFmtId="0" fontId="8" fillId="0" borderId="0" xfId="22" applyFont="1" applyAlignment="1">
      <alignment horizontal="left" vertical="center" indent="1"/>
    </xf>
    <xf numFmtId="37" fontId="12" fillId="0" borderId="0" xfId="25" applyNumberFormat="1" applyFont="1" applyAlignment="1">
      <alignment vertical="center"/>
    </xf>
    <xf numFmtId="0" fontId="12" fillId="0" borderId="0" xfId="22" applyFont="1" applyAlignment="1">
      <alignment vertical="top"/>
    </xf>
    <xf numFmtId="175" fontId="12" fillId="0" borderId="0" xfId="25" applyNumberFormat="1" applyFont="1" applyAlignment="1">
      <alignment horizontal="right" vertical="center"/>
    </xf>
    <xf numFmtId="173" fontId="12" fillId="0" borderId="0" xfId="25" applyNumberFormat="1" applyFont="1" applyAlignment="1">
      <alignment vertical="center"/>
    </xf>
    <xf numFmtId="0" fontId="12" fillId="0" borderId="0" xfId="22" applyFont="1" applyAlignment="1">
      <alignment horizontal="left" vertical="center"/>
    </xf>
    <xf numFmtId="0" fontId="12" fillId="0" borderId="0" xfId="22" applyFont="1" applyAlignment="1">
      <alignment horizontal="left" vertical="center" indent="1"/>
    </xf>
    <xf numFmtId="0" fontId="4" fillId="0" borderId="0" xfId="22" applyFont="1" applyAlignment="1">
      <alignment horizontal="left" vertical="center"/>
    </xf>
    <xf numFmtId="37" fontId="12" fillId="0" borderId="0" xfId="22" applyNumberFormat="1" applyFont="1" applyAlignment="1">
      <alignment horizontal="right"/>
    </xf>
    <xf numFmtId="168" fontId="12" fillId="0" borderId="0" xfId="22" applyNumberFormat="1" applyFont="1"/>
    <xf numFmtId="168" fontId="12" fillId="0" borderId="0" xfId="22" applyNumberFormat="1" applyFont="1" applyAlignment="1">
      <alignment horizontal="right"/>
    </xf>
    <xf numFmtId="0" fontId="4" fillId="0" borderId="0" xfId="20" applyFont="1" applyAlignment="1">
      <alignment vertical="center"/>
    </xf>
    <xf numFmtId="168" fontId="4" fillId="0" borderId="0" xfId="20" applyNumberFormat="1" applyFont="1" applyAlignment="1">
      <alignment horizontal="right" vertical="center"/>
    </xf>
    <xf numFmtId="168" fontId="4" fillId="0" borderId="0" xfId="20" applyNumberFormat="1" applyFont="1" applyAlignment="1">
      <alignment vertical="center"/>
    </xf>
    <xf numFmtId="0" fontId="4" fillId="0" borderId="0" xfId="20" applyFont="1" applyAlignment="1">
      <alignment horizontal="center" vertical="center"/>
    </xf>
    <xf numFmtId="168" fontId="12" fillId="0" borderId="0" xfId="20" applyNumberFormat="1" applyFont="1" applyAlignment="1">
      <alignment horizontal="right" vertical="center"/>
    </xf>
    <xf numFmtId="168" fontId="12" fillId="0" borderId="0" xfId="20" applyNumberFormat="1" applyFont="1" applyAlignment="1">
      <alignment vertical="center"/>
    </xf>
    <xf numFmtId="0" fontId="12" fillId="0" borderId="0" xfId="20" applyFont="1" applyAlignment="1">
      <alignment horizontal="center" vertical="center"/>
    </xf>
    <xf numFmtId="0" fontId="7" fillId="0" borderId="0" xfId="20" applyFont="1" applyAlignment="1">
      <alignment vertical="center"/>
    </xf>
    <xf numFmtId="171" fontId="12" fillId="0" borderId="0" xfId="20" applyNumberFormat="1" applyFont="1" applyAlignment="1">
      <alignment horizontal="right" vertical="center"/>
    </xf>
    <xf numFmtId="171" fontId="10" fillId="0" borderId="0" xfId="8" applyNumberFormat="1" applyFont="1" applyFill="1" applyAlignment="1">
      <alignment vertical="center"/>
    </xf>
    <xf numFmtId="0" fontId="12" fillId="0" borderId="0" xfId="20" applyFont="1" applyAlignment="1">
      <alignment horizontal="left" vertical="center" indent="3"/>
    </xf>
    <xf numFmtId="37" fontId="12" fillId="0" borderId="0" xfId="20" applyNumberFormat="1" applyFont="1" applyAlignment="1">
      <alignment vertical="center"/>
    </xf>
    <xf numFmtId="175" fontId="12" fillId="0" borderId="0" xfId="20" applyNumberFormat="1" applyFont="1" applyAlignment="1">
      <alignment vertical="center"/>
    </xf>
    <xf numFmtId="0" fontId="12" fillId="0" borderId="0" xfId="20" applyFont="1" applyAlignment="1">
      <alignment horizontal="left" vertical="center" indent="2"/>
    </xf>
    <xf numFmtId="0" fontId="11" fillId="0" borderId="0" xfId="20" applyFont="1" applyAlignment="1">
      <alignment vertical="center"/>
    </xf>
    <xf numFmtId="0" fontId="12" fillId="0" borderId="0" xfId="20" applyFont="1" applyAlignment="1">
      <alignment horizontal="left" vertical="center" indent="4"/>
    </xf>
    <xf numFmtId="38" fontId="12" fillId="0" borderId="0" xfId="20" applyNumberFormat="1" applyFont="1" applyAlignment="1">
      <alignment horizontal="left" vertical="center" indent="2"/>
    </xf>
    <xf numFmtId="0" fontId="11" fillId="0" borderId="0" xfId="20" applyFont="1" applyAlignment="1">
      <alignment horizontal="center" vertical="center"/>
    </xf>
    <xf numFmtId="37" fontId="11" fillId="0" borderId="0" xfId="1" applyNumberFormat="1" applyFont="1" applyFill="1" applyAlignment="1">
      <alignment horizontal="right" vertical="center"/>
    </xf>
    <xf numFmtId="0" fontId="8" fillId="0" borderId="0" xfId="20" applyFont="1" applyAlignment="1">
      <alignment horizontal="left" vertical="center"/>
    </xf>
    <xf numFmtId="0" fontId="12" fillId="0" borderId="0" xfId="20" applyFont="1" applyAlignment="1">
      <alignment horizontal="left" vertical="center" indent="1"/>
    </xf>
    <xf numFmtId="171" fontId="12" fillId="0" borderId="0" xfId="1" applyNumberFormat="1" applyFont="1" applyFill="1" applyBorder="1" applyAlignment="1">
      <alignment horizontal="right" vertical="center"/>
    </xf>
    <xf numFmtId="165" fontId="12" fillId="0" borderId="0" xfId="1" applyFont="1" applyAlignment="1">
      <alignment vertical="center"/>
    </xf>
    <xf numFmtId="165" fontId="7" fillId="0" borderId="0" xfId="1" applyFont="1" applyAlignment="1">
      <alignment vertical="center"/>
    </xf>
    <xf numFmtId="167" fontId="19" fillId="0" borderId="0" xfId="19" applyNumberFormat="1" applyFont="1" applyAlignment="1">
      <alignment vertical="center"/>
    </xf>
    <xf numFmtId="0" fontId="8" fillId="0" borderId="0" xfId="0" applyFont="1" applyAlignment="1">
      <alignment vertical="center"/>
    </xf>
    <xf numFmtId="37" fontId="12" fillId="0" borderId="0" xfId="0" applyNumberFormat="1" applyFont="1" applyAlignment="1">
      <alignment horizontal="left" vertical="center" indent="1"/>
    </xf>
    <xf numFmtId="0" fontId="12" fillId="0" borderId="0" xfId="22" applyFont="1" applyAlignment="1">
      <alignment horizontal="left" vertical="top" wrapText="1"/>
    </xf>
    <xf numFmtId="0" fontId="12" fillId="0" borderId="0" xfId="22" applyFont="1" applyAlignment="1">
      <alignment horizontal="left" vertical="top" wrapText="1" indent="1"/>
    </xf>
    <xf numFmtId="37" fontId="1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167" fontId="12" fillId="0" borderId="0" xfId="1" applyNumberFormat="1" applyFont="1" applyFill="1" applyBorder="1" applyAlignment="1">
      <alignment horizontal="right" vertical="center"/>
    </xf>
    <xf numFmtId="167" fontId="12" fillId="0" borderId="0" xfId="1" applyNumberFormat="1" applyFont="1" applyFill="1" applyAlignment="1">
      <alignment horizontal="right" vertical="center"/>
    </xf>
    <xf numFmtId="167" fontId="12" fillId="0" borderId="0" xfId="1" applyNumberFormat="1" applyFont="1" applyAlignment="1">
      <alignment horizontal="right" vertical="center"/>
    </xf>
    <xf numFmtId="167" fontId="7" fillId="0" borderId="0" xfId="1" applyNumberFormat="1" applyFont="1" applyAlignment="1">
      <alignment vertical="center"/>
    </xf>
    <xf numFmtId="169" fontId="4" fillId="0" borderId="0" xfId="1" applyNumberFormat="1" applyFont="1" applyAlignment="1">
      <alignment vertical="center"/>
    </xf>
    <xf numFmtId="0" fontId="11" fillId="0" borderId="0" xfId="19" applyFont="1" applyAlignment="1">
      <alignment vertical="center"/>
    </xf>
    <xf numFmtId="0" fontId="5" fillId="0" borderId="0" xfId="20" applyFont="1" applyAlignment="1">
      <alignment vertical="center"/>
    </xf>
    <xf numFmtId="171" fontId="12" fillId="0" borderId="0" xfId="1" applyNumberFormat="1" applyFont="1" applyFill="1" applyAlignment="1">
      <alignment horizontal="right" vertical="center"/>
    </xf>
    <xf numFmtId="0" fontId="8" fillId="0" borderId="0" xfId="25" applyFont="1" applyAlignment="1">
      <alignment horizontal="center" vertical="center"/>
    </xf>
    <xf numFmtId="0" fontId="4" fillId="0" borderId="0" xfId="25" applyFont="1" applyAlignment="1">
      <alignment horizontal="left" vertical="center"/>
    </xf>
    <xf numFmtId="0" fontId="12" fillId="0" borderId="0" xfId="25" applyFont="1" applyAlignment="1">
      <alignment horizontal="left" vertical="center" indent="2"/>
    </xf>
    <xf numFmtId="0" fontId="8" fillId="0" borderId="0" xfId="19" applyFont="1" applyAlignment="1">
      <alignment horizontal="center" vertical="center"/>
    </xf>
    <xf numFmtId="0" fontId="8" fillId="0" borderId="0" xfId="25" applyFont="1" applyAlignment="1">
      <alignment horizontal="left" vertical="center" indent="2"/>
    </xf>
    <xf numFmtId="0" fontId="4" fillId="0" borderId="0" xfId="25" applyFont="1" applyAlignment="1">
      <alignment horizontal="left" vertical="center" indent="2"/>
    </xf>
    <xf numFmtId="0" fontId="12" fillId="0" borderId="0" xfId="25" applyFont="1" applyAlignment="1">
      <alignment horizontal="left" vertical="center" indent="4"/>
    </xf>
    <xf numFmtId="0" fontId="12" fillId="0" borderId="0" xfId="19" applyFont="1" applyAlignment="1">
      <alignment horizontal="left" vertical="center" indent="3"/>
    </xf>
    <xf numFmtId="0" fontId="12" fillId="0" borderId="0" xfId="19" applyFont="1" applyAlignment="1">
      <alignment horizontal="left" vertical="center"/>
    </xf>
    <xf numFmtId="0" fontId="17" fillId="0" borderId="0" xfId="25" applyFont="1" applyAlignment="1">
      <alignment vertical="center"/>
    </xf>
    <xf numFmtId="0" fontId="23" fillId="0" borderId="0" xfId="19" applyFont="1" applyAlignment="1">
      <alignment vertical="center"/>
    </xf>
    <xf numFmtId="0" fontId="24" fillId="0" borderId="0" xfId="20" applyFont="1" applyAlignment="1">
      <alignment horizontal="center" vertical="center"/>
    </xf>
    <xf numFmtId="0" fontId="24" fillId="0" borderId="0" xfId="25" applyFont="1" applyAlignment="1">
      <alignment horizontal="center" vertical="center"/>
    </xf>
    <xf numFmtId="0" fontId="23" fillId="0" borderId="0" xfId="19" applyFont="1" applyAlignment="1">
      <alignment horizontal="center" vertical="center"/>
    </xf>
    <xf numFmtId="0" fontId="24" fillId="0" borderId="0" xfId="19" applyFont="1" applyAlignment="1">
      <alignment vertical="center"/>
    </xf>
    <xf numFmtId="0" fontId="24" fillId="0" borderId="0" xfId="19" applyFont="1" applyAlignment="1">
      <alignment horizontal="center" vertical="center"/>
    </xf>
    <xf numFmtId="0" fontId="24" fillId="0" borderId="0" xfId="19" applyFont="1" applyAlignment="1">
      <alignment horizontal="center" vertical="center" wrapText="1"/>
    </xf>
    <xf numFmtId="166" fontId="24" fillId="0" borderId="0" xfId="25" applyNumberFormat="1" applyFont="1" applyAlignment="1">
      <alignment horizontal="center" vertical="center"/>
    </xf>
    <xf numFmtId="166" fontId="24" fillId="0" borderId="0" xfId="25" applyNumberFormat="1" applyFont="1" applyAlignment="1">
      <alignment vertical="center"/>
    </xf>
    <xf numFmtId="166" fontId="24" fillId="0" borderId="2" xfId="25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25" applyFont="1" applyAlignment="1">
      <alignment vertical="center"/>
    </xf>
    <xf numFmtId="0" fontId="25" fillId="0" borderId="0" xfId="24" applyFont="1" applyAlignment="1">
      <alignment horizontal="center" vertical="center"/>
    </xf>
    <xf numFmtId="0" fontId="23" fillId="0" borderId="0" xfId="25" applyFont="1" applyAlignment="1">
      <alignment horizontal="center" vertical="center"/>
    </xf>
    <xf numFmtId="174" fontId="21" fillId="0" borderId="0" xfId="23" applyNumberFormat="1" applyFont="1" applyAlignment="1">
      <alignment horizontal="right" vertical="center"/>
    </xf>
    <xf numFmtId="37" fontId="23" fillId="0" borderId="0" xfId="3" applyNumberFormat="1" applyFont="1" applyFill="1" applyBorder="1" applyAlignment="1">
      <alignment horizontal="right" vertical="center"/>
    </xf>
    <xf numFmtId="37" fontId="23" fillId="0" borderId="0" xfId="20" applyNumberFormat="1" applyFont="1" applyAlignment="1">
      <alignment horizontal="right" vertical="center"/>
    </xf>
    <xf numFmtId="37" fontId="23" fillId="0" borderId="0" xfId="2" applyNumberFormat="1" applyFont="1" applyFill="1" applyBorder="1" applyAlignment="1">
      <alignment horizontal="right" vertical="center"/>
    </xf>
    <xf numFmtId="0" fontId="23" fillId="0" borderId="0" xfId="25" applyFont="1" applyAlignment="1">
      <alignment vertical="center"/>
    </xf>
    <xf numFmtId="172" fontId="23" fillId="0" borderId="0" xfId="3" applyNumberFormat="1" applyFont="1" applyFill="1" applyBorder="1" applyAlignment="1">
      <alignment horizontal="right" vertical="center"/>
    </xf>
    <xf numFmtId="0" fontId="23" fillId="0" borderId="0" xfId="25" applyFont="1" applyAlignment="1">
      <alignment horizontal="left" vertical="center"/>
    </xf>
    <xf numFmtId="0" fontId="21" fillId="0" borderId="0" xfId="25" applyFont="1" applyAlignment="1">
      <alignment horizontal="center" vertical="center"/>
    </xf>
    <xf numFmtId="172" fontId="21" fillId="0" borderId="0" xfId="23" applyNumberFormat="1" applyFont="1" applyAlignment="1">
      <alignment horizontal="right" vertical="center"/>
    </xf>
    <xf numFmtId="37" fontId="23" fillId="0" borderId="0" xfId="3" applyNumberFormat="1" applyFont="1" applyFill="1" applyAlignment="1">
      <alignment horizontal="right" vertical="center"/>
    </xf>
    <xf numFmtId="174" fontId="21" fillId="0" borderId="5" xfId="23" applyNumberFormat="1" applyFont="1" applyBorder="1" applyAlignment="1">
      <alignment horizontal="right" vertical="center"/>
    </xf>
    <xf numFmtId="37" fontId="23" fillId="0" borderId="0" xfId="6" applyNumberFormat="1" applyFont="1" applyFill="1" applyAlignment="1">
      <alignment horizontal="right" vertical="center"/>
    </xf>
    <xf numFmtId="174" fontId="21" fillId="0" borderId="4" xfId="23" applyNumberFormat="1" applyFont="1" applyBorder="1" applyAlignment="1">
      <alignment horizontal="right" vertical="center"/>
    </xf>
    <xf numFmtId="37" fontId="23" fillId="0" borderId="0" xfId="2" applyNumberFormat="1" applyFont="1" applyFill="1" applyAlignment="1">
      <alignment horizontal="right" vertical="center"/>
    </xf>
    <xf numFmtId="37" fontId="21" fillId="0" borderId="0" xfId="1" applyNumberFormat="1" applyFont="1" applyFill="1" applyBorder="1" applyAlignment="1">
      <alignment horizontal="right" vertical="center"/>
    </xf>
    <xf numFmtId="0" fontId="23" fillId="0" borderId="0" xfId="20" applyFont="1" applyAlignment="1">
      <alignment vertical="center"/>
    </xf>
    <xf numFmtId="0" fontId="23" fillId="0" borderId="0" xfId="20" applyFont="1" applyAlignment="1">
      <alignment horizontal="center" vertical="center"/>
    </xf>
    <xf numFmtId="0" fontId="24" fillId="0" borderId="0" xfId="20" applyFont="1" applyAlignment="1">
      <alignment vertical="center"/>
    </xf>
    <xf numFmtId="174" fontId="21" fillId="0" borderId="0" xfId="0" applyNumberFormat="1" applyFont="1" applyAlignment="1">
      <alignment vertical="center"/>
    </xf>
    <xf numFmtId="169" fontId="23" fillId="0" borderId="0" xfId="1" applyNumberFormat="1" applyFont="1" applyFill="1" applyAlignment="1">
      <alignment horizontal="right" vertical="center"/>
    </xf>
    <xf numFmtId="172" fontId="23" fillId="0" borderId="0" xfId="1" applyNumberFormat="1" applyFont="1" applyFill="1" applyAlignment="1">
      <alignment horizontal="right" vertical="center"/>
    </xf>
    <xf numFmtId="174" fontId="21" fillId="0" borderId="2" xfId="23" applyNumberFormat="1" applyFont="1" applyBorder="1" applyAlignment="1">
      <alignment horizontal="right" vertical="center"/>
    </xf>
    <xf numFmtId="174" fontId="12" fillId="0" borderId="0" xfId="23" applyNumberFormat="1" applyFont="1" applyAlignment="1">
      <alignment horizontal="right" vertical="center"/>
    </xf>
    <xf numFmtId="174" fontId="12" fillId="0" borderId="1" xfId="23" applyNumberFormat="1" applyFont="1" applyBorder="1" applyAlignment="1">
      <alignment horizontal="right" vertical="center"/>
    </xf>
    <xf numFmtId="174" fontId="12" fillId="0" borderId="2" xfId="23" applyNumberFormat="1" applyFont="1" applyBorder="1" applyAlignment="1">
      <alignment horizontal="right" vertical="center"/>
    </xf>
    <xf numFmtId="174" fontId="12" fillId="0" borderId="4" xfId="23" applyNumberFormat="1" applyFont="1" applyBorder="1" applyAlignment="1">
      <alignment horizontal="right" vertical="center"/>
    </xf>
    <xf numFmtId="174" fontId="12" fillId="0" borderId="3" xfId="23" applyNumberFormat="1" applyFont="1" applyBorder="1" applyAlignment="1">
      <alignment horizontal="right" vertical="center"/>
    </xf>
    <xf numFmtId="176" fontId="12" fillId="0" borderId="3" xfId="23" applyNumberFormat="1" applyFont="1" applyBorder="1" applyAlignment="1">
      <alignment horizontal="right" vertical="center"/>
    </xf>
    <xf numFmtId="167" fontId="12" fillId="0" borderId="2" xfId="1" applyNumberFormat="1" applyFont="1" applyFill="1" applyBorder="1" applyAlignment="1">
      <alignment horizontal="right" vertical="center"/>
    </xf>
    <xf numFmtId="167" fontId="12" fillId="0" borderId="4" xfId="1" applyNumberFormat="1" applyFont="1" applyFill="1" applyBorder="1" applyAlignment="1">
      <alignment horizontal="right" vertical="center"/>
    </xf>
    <xf numFmtId="165" fontId="14" fillId="0" borderId="0" xfId="1" applyFont="1" applyAlignment="1">
      <alignment horizontal="right" vertical="center"/>
    </xf>
    <xf numFmtId="165" fontId="14" fillId="0" borderId="0" xfId="1" applyFont="1" applyAlignment="1">
      <alignment horizontal="center" vertical="center"/>
    </xf>
    <xf numFmtId="0" fontId="12" fillId="0" borderId="0" xfId="22" applyFont="1" applyAlignment="1">
      <alignment horizontal="left" vertical="top" wrapText="1" indent="4"/>
    </xf>
    <xf numFmtId="0" fontId="12" fillId="0" borderId="0" xfId="22" applyFont="1" applyAlignment="1">
      <alignment horizontal="left" vertical="top" wrapText="1" indent="3"/>
    </xf>
    <xf numFmtId="0" fontId="12" fillId="0" borderId="0" xfId="22" applyFont="1" applyAlignment="1">
      <alignment horizontal="left" vertical="top" indent="3"/>
    </xf>
    <xf numFmtId="0" fontId="4" fillId="0" borderId="0" xfId="22" applyFont="1" applyAlignment="1">
      <alignment horizontal="left" vertical="center" indent="2"/>
    </xf>
    <xf numFmtId="0" fontId="8" fillId="0" borderId="0" xfId="19" applyFont="1" applyAlignment="1">
      <alignment horizontal="center" vertical="center"/>
    </xf>
    <xf numFmtId="0" fontId="12" fillId="0" borderId="0" xfId="19" applyFont="1" applyAlignment="1">
      <alignment vertical="center"/>
    </xf>
    <xf numFmtId="168" fontId="8" fillId="0" borderId="1" xfId="25" applyNumberFormat="1" applyFont="1" applyBorder="1" applyAlignment="1">
      <alignment horizontal="right" vertical="center"/>
    </xf>
    <xf numFmtId="168" fontId="8" fillId="0" borderId="0" xfId="19" applyNumberFormat="1" applyFont="1" applyAlignment="1">
      <alignment horizontal="center" vertical="center"/>
    </xf>
    <xf numFmtId="0" fontId="8" fillId="0" borderId="0" xfId="22" applyFont="1" applyAlignment="1">
      <alignment horizontal="center" vertical="center"/>
    </xf>
    <xf numFmtId="0" fontId="8" fillId="0" borderId="0" xfId="22" quotePrefix="1" applyFont="1" applyAlignment="1">
      <alignment horizontal="center" vertical="center"/>
    </xf>
    <xf numFmtId="38" fontId="8" fillId="0" borderId="0" xfId="22" applyNumberFormat="1" applyFont="1" applyAlignment="1">
      <alignment horizontal="center" vertical="center"/>
    </xf>
    <xf numFmtId="168" fontId="8" fillId="0" borderId="0" xfId="22" applyNumberFormat="1" applyFont="1" applyAlignment="1">
      <alignment horizontal="center" vertical="center"/>
    </xf>
    <xf numFmtId="0" fontId="12" fillId="0" borderId="0" xfId="22" applyFont="1" applyAlignment="1">
      <alignment horizontal="left" vertical="top" wrapText="1" indent="4"/>
    </xf>
    <xf numFmtId="166" fontId="24" fillId="0" borderId="1" xfId="25" applyNumberFormat="1" applyFont="1" applyBorder="1" applyAlignment="1">
      <alignment horizontal="center" vertical="center"/>
    </xf>
    <xf numFmtId="0" fontId="24" fillId="0" borderId="1" xfId="19" applyFont="1" applyBorder="1" applyAlignment="1">
      <alignment horizontal="center" vertical="center" wrapText="1"/>
    </xf>
    <xf numFmtId="0" fontId="17" fillId="0" borderId="0" xfId="25" quotePrefix="1" applyFont="1" applyAlignment="1">
      <alignment horizontal="center" vertical="center"/>
    </xf>
    <xf numFmtId="0" fontId="17" fillId="0" borderId="0" xfId="25" applyFont="1" applyAlignment="1">
      <alignment horizontal="center" vertical="center"/>
    </xf>
    <xf numFmtId="166" fontId="17" fillId="0" borderId="1" xfId="25" applyNumberFormat="1" applyFont="1" applyBorder="1" applyAlignment="1">
      <alignment horizontal="right" vertical="center"/>
    </xf>
    <xf numFmtId="0" fontId="24" fillId="0" borderId="1" xfId="25" applyFont="1" applyBorder="1" applyAlignment="1">
      <alignment horizontal="center" vertical="center"/>
    </xf>
    <xf numFmtId="168" fontId="8" fillId="0" borderId="0" xfId="20" applyNumberFormat="1" applyFont="1" applyAlignment="1">
      <alignment horizontal="center" vertical="center"/>
    </xf>
    <xf numFmtId="0" fontId="8" fillId="0" borderId="0" xfId="20" quotePrefix="1" applyFont="1" applyAlignment="1">
      <alignment horizontal="center" vertical="center"/>
    </xf>
    <xf numFmtId="0" fontId="8" fillId="0" borderId="0" xfId="20" applyFont="1" applyAlignment="1">
      <alignment horizontal="center" vertical="center"/>
    </xf>
    <xf numFmtId="166" fontId="6" fillId="0" borderId="5" xfId="25" applyNumberFormat="1" applyFont="1" applyBorder="1" applyAlignment="1">
      <alignment horizontal="right" vertical="center"/>
    </xf>
    <xf numFmtId="38" fontId="8" fillId="0" borderId="0" xfId="20" applyNumberFormat="1" applyFont="1" applyAlignment="1">
      <alignment horizontal="center" vertical="center"/>
    </xf>
    <xf numFmtId="166" fontId="8" fillId="0" borderId="0" xfId="25" applyNumberFormat="1" applyFont="1" applyAlignment="1">
      <alignment horizontal="right" vertical="center"/>
    </xf>
  </cellXfs>
  <cellStyles count="32">
    <cellStyle name="Comma" xfId="1" builtinId="3"/>
    <cellStyle name="Comma 10" xfId="2" xr:uid="{00000000-0005-0000-0000-000001000000}"/>
    <cellStyle name="Comma 10 2" xfId="3" xr:uid="{00000000-0005-0000-0000-000002000000}"/>
    <cellStyle name="Comma 11" xfId="4" xr:uid="{00000000-0005-0000-0000-000003000000}"/>
    <cellStyle name="Comma 11 2" xfId="5" xr:uid="{00000000-0005-0000-0000-000004000000}"/>
    <cellStyle name="Comma 12" xfId="27" xr:uid="{2C06F616-AD96-4782-B2DF-CA7CD2ABA1EA}"/>
    <cellStyle name="Comma 2" xfId="6" xr:uid="{00000000-0005-0000-0000-000005000000}"/>
    <cellStyle name="Comma 2 2" xfId="7" xr:uid="{00000000-0005-0000-0000-000006000000}"/>
    <cellStyle name="Comma 2 3" xfId="8" xr:uid="{00000000-0005-0000-0000-000007000000}"/>
    <cellStyle name="Comma 2 4" xfId="28" xr:uid="{B1119D01-A1F2-4E75-A1CC-78D16BCFCD23}"/>
    <cellStyle name="Comma 3" xfId="9" xr:uid="{00000000-0005-0000-0000-000008000000}"/>
    <cellStyle name="Comma 4" xfId="10" xr:uid="{00000000-0005-0000-0000-000009000000}"/>
    <cellStyle name="Comma 5" xfId="11" xr:uid="{00000000-0005-0000-0000-00000A000000}"/>
    <cellStyle name="Comma 5 2" xfId="12" xr:uid="{00000000-0005-0000-0000-00000B000000}"/>
    <cellStyle name="Comma 6" xfId="13" xr:uid="{00000000-0005-0000-0000-00000C000000}"/>
    <cellStyle name="Comma 7" xfId="14" xr:uid="{00000000-0005-0000-0000-00000D000000}"/>
    <cellStyle name="Comma 7 2" xfId="15" xr:uid="{00000000-0005-0000-0000-00000E000000}"/>
    <cellStyle name="Comma 8" xfId="16" xr:uid="{00000000-0005-0000-0000-00000F000000}"/>
    <cellStyle name="Comma 8 2" xfId="17" xr:uid="{00000000-0005-0000-0000-000010000000}"/>
    <cellStyle name="Comma 9" xfId="18" xr:uid="{00000000-0005-0000-0000-000011000000}"/>
    <cellStyle name="Normal" xfId="0" builtinId="0"/>
    <cellStyle name="Normal 2" xfId="19" xr:uid="{00000000-0005-0000-0000-000013000000}"/>
    <cellStyle name="Normal 2 2" xfId="20" xr:uid="{00000000-0005-0000-0000-000014000000}"/>
    <cellStyle name="Normal 2 3" xfId="29" xr:uid="{679B4D08-D038-4508-B78F-7AE2F1AD4410}"/>
    <cellStyle name="Normal 3" xfId="21" xr:uid="{00000000-0005-0000-0000-000015000000}"/>
    <cellStyle name="Normal 3 2" xfId="30" xr:uid="{522D9DF2-0917-4839-97DC-237EA77A5AE1}"/>
    <cellStyle name="Normal 4" xfId="22" xr:uid="{00000000-0005-0000-0000-000016000000}"/>
    <cellStyle name="Normal 52" xfId="26" xr:uid="{C012694C-39E8-4E51-A31D-47B1CEF6486B}"/>
    <cellStyle name="Normal_Ace Insurance thai 2 2" xfId="23" xr:uid="{00000000-0005-0000-0000-000018000000}"/>
    <cellStyle name="Normal_SHEET" xfId="24" xr:uid="{00000000-0005-0000-0000-000019000000}"/>
    <cellStyle name="Normal_Sheet1" xfId="25" xr:uid="{00000000-0005-0000-0000-00001A000000}"/>
    <cellStyle name="ปกติ_GSPP3-51Q2" xfId="31" xr:uid="{E87A217E-A744-43B7-BAF3-06C21C74B3F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53"/>
  <sheetViews>
    <sheetView topLeftCell="A16" zoomScale="60" zoomScaleNormal="60" zoomScaleSheetLayoutView="70" zoomScalePageLayoutView="70" workbookViewId="0">
      <selection activeCell="U32" sqref="U32"/>
    </sheetView>
  </sheetViews>
  <sheetFormatPr defaultColWidth="9.453125" defaultRowHeight="20" customHeight="1"/>
  <cols>
    <col min="1" max="1" width="54" style="16" customWidth="1"/>
    <col min="2" max="2" width="5.54296875" style="16" customWidth="1"/>
    <col min="3" max="3" width="6.26953125" style="16" bestFit="1" customWidth="1"/>
    <col min="4" max="4" width="1.1796875" style="16" customWidth="1"/>
    <col min="5" max="5" width="15" style="39" customWidth="1"/>
    <col min="6" max="6" width="1.1796875" style="16" customWidth="1"/>
    <col min="7" max="7" width="15" style="39" customWidth="1"/>
    <col min="8" max="8" width="1.1796875" style="39" customWidth="1"/>
    <col min="9" max="9" width="15" style="19" customWidth="1"/>
    <col min="10" max="10" width="1.1796875" style="19" customWidth="1"/>
    <col min="11" max="11" width="15" style="19" customWidth="1"/>
    <col min="12" max="12" width="1.1796875" style="16" customWidth="1"/>
    <col min="13" max="13" width="9.453125" style="16"/>
    <col min="14" max="15" width="14.81640625" style="16" bestFit="1" customWidth="1"/>
    <col min="16" max="16384" width="9.453125" style="16"/>
  </cols>
  <sheetData>
    <row r="1" spans="1:15" s="15" customFormat="1" ht="20" customHeight="1">
      <c r="A1" s="174" t="s">
        <v>132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5" s="15" customFormat="1" ht="20" customHeight="1">
      <c r="A2" s="174" t="s">
        <v>15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5" s="15" customFormat="1" ht="20" customHeight="1">
      <c r="A3" s="174" t="s">
        <v>169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1:15" s="15" customFormat="1" ht="20" customHeight="1">
      <c r="A4" s="176" t="s">
        <v>101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</row>
    <row r="5" spans="1:15" ht="9" customHeight="1">
      <c r="C5" s="17"/>
      <c r="D5" s="17"/>
      <c r="E5" s="18"/>
      <c r="F5" s="17"/>
      <c r="G5" s="18"/>
      <c r="H5" s="18"/>
      <c r="J5" s="20"/>
    </row>
    <row r="6" spans="1:15" ht="20" customHeight="1">
      <c r="C6" s="21" t="s">
        <v>0</v>
      </c>
      <c r="D6" s="177" t="s">
        <v>6</v>
      </c>
      <c r="E6" s="177"/>
      <c r="F6" s="177"/>
      <c r="G6" s="177"/>
      <c r="H6" s="177"/>
      <c r="I6" s="174" t="s">
        <v>8</v>
      </c>
      <c r="J6" s="174"/>
      <c r="K6" s="174"/>
    </row>
    <row r="7" spans="1:15" ht="20" customHeight="1">
      <c r="C7" s="17"/>
      <c r="D7" s="177" t="s">
        <v>7</v>
      </c>
      <c r="E7" s="177"/>
      <c r="F7" s="177"/>
      <c r="G7" s="177"/>
      <c r="H7" s="177"/>
      <c r="I7" s="174" t="s">
        <v>7</v>
      </c>
      <c r="J7" s="174"/>
      <c r="K7" s="174"/>
    </row>
    <row r="8" spans="1:15" ht="20" customHeight="1">
      <c r="C8" s="17"/>
      <c r="D8" s="17"/>
      <c r="E8" s="24">
        <v>2025</v>
      </c>
      <c r="F8" s="17"/>
      <c r="G8" s="24">
        <v>2024</v>
      </c>
      <c r="H8" s="21"/>
      <c r="I8" s="24">
        <v>2025</v>
      </c>
      <c r="J8" s="21"/>
      <c r="K8" s="24">
        <v>2024</v>
      </c>
    </row>
    <row r="9" spans="1:15" ht="20" customHeight="1">
      <c r="A9" s="114" t="s">
        <v>14</v>
      </c>
      <c r="B9" s="22"/>
      <c r="C9" s="22"/>
      <c r="D9" s="22"/>
      <c r="E9" s="18"/>
      <c r="F9" s="22"/>
      <c r="G9" s="18"/>
      <c r="H9" s="18"/>
      <c r="I9" s="25"/>
      <c r="J9" s="25"/>
      <c r="K9" s="25"/>
    </row>
    <row r="10" spans="1:15" ht="20" customHeight="1">
      <c r="A10" s="115" t="s">
        <v>25</v>
      </c>
      <c r="B10" s="22"/>
      <c r="C10" s="22"/>
      <c r="D10" s="22"/>
      <c r="E10" s="18"/>
      <c r="F10" s="22"/>
      <c r="G10" s="18"/>
      <c r="H10" s="18"/>
      <c r="I10" s="25"/>
      <c r="J10" s="25"/>
      <c r="K10" s="25"/>
    </row>
    <row r="11" spans="1:15" s="30" customFormat="1" ht="20" customHeight="1">
      <c r="A11" s="116" t="s">
        <v>1</v>
      </c>
      <c r="B11" s="26"/>
      <c r="C11" s="27">
        <v>6</v>
      </c>
      <c r="D11" s="27"/>
      <c r="E11" s="160">
        <v>25583307</v>
      </c>
      <c r="F11" s="27"/>
      <c r="G11" s="160">
        <v>17116293</v>
      </c>
      <c r="H11" s="28"/>
      <c r="I11" s="160">
        <v>16248735</v>
      </c>
      <c r="J11" s="28"/>
      <c r="K11" s="160">
        <v>16905015</v>
      </c>
      <c r="L11" s="29"/>
      <c r="M11" s="29"/>
      <c r="N11" s="97"/>
      <c r="O11" s="97"/>
    </row>
    <row r="12" spans="1:15" s="30" customFormat="1" ht="20" customHeight="1">
      <c r="A12" s="116" t="s">
        <v>39</v>
      </c>
      <c r="B12" s="26"/>
      <c r="C12" s="27">
        <v>7</v>
      </c>
      <c r="D12" s="27"/>
      <c r="E12" s="160">
        <v>34582816</v>
      </c>
      <c r="F12" s="27"/>
      <c r="G12" s="160">
        <v>27108357</v>
      </c>
      <c r="H12" s="31"/>
      <c r="I12" s="160">
        <v>33166296</v>
      </c>
      <c r="J12" s="31"/>
      <c r="K12" s="160">
        <v>27012512</v>
      </c>
      <c r="L12" s="29"/>
      <c r="M12" s="29"/>
      <c r="N12" s="97"/>
      <c r="O12" s="97"/>
    </row>
    <row r="13" spans="1:15" s="30" customFormat="1" ht="20" customHeight="1">
      <c r="A13" s="116" t="s">
        <v>127</v>
      </c>
      <c r="B13" s="26"/>
      <c r="C13" s="27">
        <v>25</v>
      </c>
      <c r="D13" s="27"/>
      <c r="E13" s="160">
        <v>0</v>
      </c>
      <c r="F13" s="27"/>
      <c r="G13" s="160">
        <v>0</v>
      </c>
      <c r="H13" s="31"/>
      <c r="I13" s="160">
        <v>0</v>
      </c>
      <c r="J13" s="31"/>
      <c r="K13" s="160">
        <v>4997883</v>
      </c>
      <c r="L13" s="29"/>
      <c r="M13" s="29"/>
      <c r="N13" s="97"/>
      <c r="O13" s="97"/>
    </row>
    <row r="14" spans="1:15" s="30" customFormat="1" ht="20" customHeight="1">
      <c r="A14" s="116" t="s">
        <v>79</v>
      </c>
      <c r="B14" s="26"/>
      <c r="C14" s="27">
        <v>8</v>
      </c>
      <c r="D14" s="27"/>
      <c r="E14" s="160">
        <v>17294437</v>
      </c>
      <c r="F14" s="27"/>
      <c r="G14" s="160">
        <v>13177055</v>
      </c>
      <c r="H14" s="28"/>
      <c r="I14" s="160">
        <v>17266595</v>
      </c>
      <c r="J14" s="31"/>
      <c r="K14" s="160">
        <v>13177055</v>
      </c>
      <c r="L14" s="29"/>
      <c r="M14" s="29"/>
      <c r="N14" s="97"/>
      <c r="O14" s="97"/>
    </row>
    <row r="15" spans="1:15" s="30" customFormat="1" ht="20" customHeight="1">
      <c r="A15" s="116" t="s">
        <v>22</v>
      </c>
      <c r="B15" s="26"/>
      <c r="C15" s="27"/>
      <c r="D15" s="27"/>
      <c r="E15" s="160">
        <v>739933</v>
      </c>
      <c r="F15" s="27"/>
      <c r="G15" s="160">
        <v>1129022</v>
      </c>
      <c r="H15" s="28"/>
      <c r="I15" s="160">
        <v>739933</v>
      </c>
      <c r="J15" s="31"/>
      <c r="K15" s="160">
        <v>1129022</v>
      </c>
      <c r="L15" s="29"/>
      <c r="M15" s="29"/>
      <c r="N15" s="97"/>
      <c r="O15" s="97"/>
    </row>
    <row r="16" spans="1:15" s="30" customFormat="1" ht="20" customHeight="1">
      <c r="A16" s="116" t="s">
        <v>80</v>
      </c>
      <c r="B16" s="26"/>
      <c r="C16" s="27">
        <v>9</v>
      </c>
      <c r="D16" s="27"/>
      <c r="E16" s="160">
        <v>197211098</v>
      </c>
      <c r="F16" s="27"/>
      <c r="G16" s="160">
        <v>11049226</v>
      </c>
      <c r="H16" s="28"/>
      <c r="I16" s="160">
        <v>120141353</v>
      </c>
      <c r="J16" s="31"/>
      <c r="K16" s="160">
        <v>11049226</v>
      </c>
      <c r="L16" s="29"/>
      <c r="M16" s="29"/>
      <c r="N16" s="97"/>
      <c r="O16" s="97"/>
    </row>
    <row r="17" spans="1:15" s="30" customFormat="1" ht="20" customHeight="1">
      <c r="A17" s="116" t="s">
        <v>23</v>
      </c>
      <c r="B17" s="26"/>
      <c r="C17" s="27"/>
      <c r="D17" s="27"/>
      <c r="E17" s="160">
        <v>1275849</v>
      </c>
      <c r="F17" s="27"/>
      <c r="G17" s="160">
        <v>495385</v>
      </c>
      <c r="H17" s="31"/>
      <c r="I17" s="160">
        <v>1205150</v>
      </c>
      <c r="J17" s="11"/>
      <c r="K17" s="160">
        <v>464530</v>
      </c>
      <c r="L17" s="29"/>
      <c r="M17" s="29"/>
      <c r="N17" s="97"/>
      <c r="O17" s="97"/>
    </row>
    <row r="18" spans="1:15" s="30" customFormat="1" ht="20" customHeight="1">
      <c r="A18" s="32" t="s">
        <v>42</v>
      </c>
      <c r="B18" s="33"/>
      <c r="C18" s="27"/>
      <c r="D18" s="27"/>
      <c r="E18" s="162">
        <f>SUM(E11:E17)</f>
        <v>276687440</v>
      </c>
      <c r="F18" s="160"/>
      <c r="G18" s="162">
        <f>SUM(G11:G17)</f>
        <v>70075338</v>
      </c>
      <c r="H18" s="160"/>
      <c r="I18" s="162">
        <f>SUM(I11:I17)</f>
        <v>188768062</v>
      </c>
      <c r="J18" s="160"/>
      <c r="K18" s="162">
        <f>SUM(K11:K17)</f>
        <v>74735243</v>
      </c>
      <c r="L18" s="29"/>
      <c r="M18" s="29"/>
      <c r="N18" s="29"/>
    </row>
    <row r="19" spans="1:15" ht="20" customHeight="1">
      <c r="C19" s="36"/>
      <c r="D19" s="34"/>
      <c r="E19" s="28"/>
      <c r="F19" s="34"/>
      <c r="G19" s="28"/>
      <c r="H19" s="31"/>
      <c r="I19" s="28"/>
      <c r="J19" s="28"/>
      <c r="K19" s="28"/>
      <c r="L19" s="35"/>
      <c r="M19" s="35"/>
      <c r="N19" s="35"/>
    </row>
    <row r="20" spans="1:15" ht="20" customHeight="1">
      <c r="A20" s="115" t="s">
        <v>26</v>
      </c>
      <c r="C20" s="36"/>
      <c r="D20" s="34"/>
      <c r="E20" s="28"/>
      <c r="F20" s="34"/>
      <c r="G20" s="28"/>
      <c r="H20" s="31"/>
      <c r="I20" s="28"/>
      <c r="J20" s="28"/>
      <c r="K20" s="28"/>
      <c r="L20" s="35"/>
      <c r="M20" s="35"/>
      <c r="N20" s="35"/>
    </row>
    <row r="21" spans="1:15" ht="20" customHeight="1">
      <c r="A21" s="116" t="s">
        <v>119</v>
      </c>
      <c r="C21" s="27">
        <v>10</v>
      </c>
      <c r="D21" s="34"/>
      <c r="E21" s="160">
        <v>0</v>
      </c>
      <c r="F21" s="34"/>
      <c r="G21" s="160">
        <v>0</v>
      </c>
      <c r="H21" s="31"/>
      <c r="I21" s="160">
        <v>149999900</v>
      </c>
      <c r="J21" s="28"/>
      <c r="K21" s="160">
        <v>24499975</v>
      </c>
      <c r="L21" s="35"/>
      <c r="M21" s="35"/>
      <c r="N21" s="97"/>
      <c r="O21" s="97"/>
    </row>
    <row r="22" spans="1:15" s="30" customFormat="1" ht="20" customHeight="1">
      <c r="A22" s="116" t="s">
        <v>81</v>
      </c>
      <c r="C22" s="27">
        <v>11</v>
      </c>
      <c r="D22" s="36"/>
      <c r="E22" s="160">
        <v>80136926</v>
      </c>
      <c r="F22" s="36"/>
      <c r="G22" s="160">
        <v>79137921</v>
      </c>
      <c r="H22" s="31"/>
      <c r="I22" s="160">
        <v>80136926</v>
      </c>
      <c r="J22" s="28"/>
      <c r="K22" s="160">
        <v>79137921</v>
      </c>
      <c r="L22" s="29"/>
      <c r="M22" s="29"/>
      <c r="N22" s="97"/>
      <c r="O22" s="97"/>
    </row>
    <row r="23" spans="1:15" s="30" customFormat="1" ht="20" customHeight="1">
      <c r="A23" s="116" t="s">
        <v>82</v>
      </c>
      <c r="C23" s="27">
        <v>12</v>
      </c>
      <c r="D23" s="36"/>
      <c r="E23" s="160">
        <v>7780133</v>
      </c>
      <c r="F23" s="36"/>
      <c r="G23" s="160">
        <v>9694535</v>
      </c>
      <c r="H23" s="31"/>
      <c r="I23" s="160">
        <v>7456223</v>
      </c>
      <c r="J23" s="28"/>
      <c r="K23" s="160">
        <v>9674060</v>
      </c>
      <c r="L23" s="29"/>
      <c r="M23" s="29"/>
      <c r="N23" s="97"/>
      <c r="O23" s="97"/>
    </row>
    <row r="24" spans="1:15" s="30" customFormat="1" ht="20" customHeight="1">
      <c r="A24" s="116" t="s">
        <v>55</v>
      </c>
      <c r="C24" s="27">
        <v>13</v>
      </c>
      <c r="D24" s="36"/>
      <c r="E24" s="160">
        <v>31523907</v>
      </c>
      <c r="F24" s="36"/>
      <c r="G24" s="160">
        <v>39244048</v>
      </c>
      <c r="H24" s="31"/>
      <c r="I24" s="160">
        <v>31523907</v>
      </c>
      <c r="J24" s="28"/>
      <c r="K24" s="160">
        <v>39244048</v>
      </c>
      <c r="L24" s="29"/>
      <c r="M24" s="29"/>
      <c r="N24" s="97"/>
      <c r="O24" s="97"/>
    </row>
    <row r="25" spans="1:15" s="30" customFormat="1" ht="20" customHeight="1">
      <c r="A25" s="116" t="s">
        <v>19</v>
      </c>
      <c r="C25" s="27">
        <v>14</v>
      </c>
      <c r="D25" s="36"/>
      <c r="E25" s="160">
        <v>90382968</v>
      </c>
      <c r="F25" s="36"/>
      <c r="G25" s="160">
        <v>72898659</v>
      </c>
      <c r="H25" s="31"/>
      <c r="I25" s="160">
        <v>57222441</v>
      </c>
      <c r="J25" s="28"/>
      <c r="K25" s="160">
        <v>72898659</v>
      </c>
      <c r="L25" s="29"/>
      <c r="M25" s="29"/>
      <c r="N25" s="97"/>
      <c r="O25" s="97"/>
    </row>
    <row r="26" spans="1:15" s="30" customFormat="1" ht="20" customHeight="1">
      <c r="A26" s="116" t="s">
        <v>20</v>
      </c>
      <c r="C26" s="27">
        <v>15</v>
      </c>
      <c r="D26" s="36"/>
      <c r="E26" s="160">
        <v>3411024</v>
      </c>
      <c r="F26" s="36"/>
      <c r="G26" s="160">
        <v>2073820</v>
      </c>
      <c r="H26" s="31"/>
      <c r="I26" s="160">
        <v>482772</v>
      </c>
      <c r="J26" s="28"/>
      <c r="K26" s="160">
        <v>763851</v>
      </c>
      <c r="L26" s="29"/>
      <c r="M26" s="29"/>
      <c r="N26" s="97"/>
      <c r="O26" s="97"/>
    </row>
    <row r="27" spans="1:15" s="30" customFormat="1" ht="20" customHeight="1">
      <c r="A27" s="116" t="s">
        <v>49</v>
      </c>
      <c r="C27" s="27"/>
      <c r="D27" s="27"/>
      <c r="E27" s="160">
        <v>6084305</v>
      </c>
      <c r="F27" s="27"/>
      <c r="G27" s="160">
        <v>6084305</v>
      </c>
      <c r="H27" s="31"/>
      <c r="I27" s="160">
        <v>6084305</v>
      </c>
      <c r="J27" s="28"/>
      <c r="K27" s="160">
        <v>6084305</v>
      </c>
      <c r="L27" s="29"/>
      <c r="M27" s="29"/>
      <c r="N27" s="97"/>
      <c r="O27" s="97"/>
    </row>
    <row r="28" spans="1:15" s="30" customFormat="1" ht="20" customHeight="1">
      <c r="A28" s="32" t="s">
        <v>52</v>
      </c>
      <c r="C28" s="27"/>
      <c r="D28" s="27"/>
      <c r="E28" s="162">
        <f>SUM(E21:E27)</f>
        <v>219319263</v>
      </c>
      <c r="F28" s="160"/>
      <c r="G28" s="162">
        <f>SUM(G21:G27)</f>
        <v>209133288</v>
      </c>
      <c r="H28" s="160"/>
      <c r="I28" s="162">
        <f>SUM(I21:I27)</f>
        <v>332906474</v>
      </c>
      <c r="J28" s="160"/>
      <c r="K28" s="162">
        <f>SUM(K21:K27)</f>
        <v>232302819</v>
      </c>
      <c r="L28" s="29"/>
      <c r="M28" s="29"/>
      <c r="N28" s="29"/>
    </row>
    <row r="29" spans="1:15" ht="20" customHeight="1" thickBot="1">
      <c r="A29" s="37" t="s">
        <v>18</v>
      </c>
      <c r="B29" s="38"/>
      <c r="C29" s="27"/>
      <c r="D29" s="17"/>
      <c r="E29" s="163">
        <f>E18+E28</f>
        <v>496006703</v>
      </c>
      <c r="F29" s="160"/>
      <c r="G29" s="163">
        <f>G18+G28</f>
        <v>279208626</v>
      </c>
      <c r="H29" s="160"/>
      <c r="I29" s="163">
        <f>I18+I28</f>
        <v>521674536</v>
      </c>
      <c r="J29" s="160"/>
      <c r="K29" s="163">
        <f>K18+K28</f>
        <v>307038062</v>
      </c>
      <c r="L29" s="35"/>
      <c r="M29" s="35"/>
      <c r="N29" s="35"/>
    </row>
    <row r="30" spans="1:15" ht="20" customHeight="1" thickTop="1">
      <c r="A30" s="38"/>
      <c r="B30" s="38"/>
      <c r="C30" s="17"/>
      <c r="D30" s="17"/>
      <c r="E30" s="18"/>
      <c r="F30" s="17"/>
      <c r="G30" s="18"/>
      <c r="H30" s="18"/>
      <c r="I30" s="20"/>
      <c r="J30" s="20"/>
      <c r="K30" s="20"/>
    </row>
    <row r="31" spans="1:15" ht="20" customHeight="1">
      <c r="A31" s="38"/>
      <c r="B31" s="38"/>
      <c r="C31" s="17"/>
      <c r="D31" s="17"/>
      <c r="E31" s="18"/>
      <c r="F31" s="17"/>
      <c r="G31" s="18"/>
      <c r="H31" s="18"/>
      <c r="I31" s="18"/>
      <c r="J31" s="18"/>
      <c r="K31" s="18"/>
    </row>
    <row r="32" spans="1:15" ht="20" customHeight="1">
      <c r="A32" s="38"/>
      <c r="B32" s="38"/>
      <c r="C32" s="17"/>
      <c r="D32" s="17"/>
      <c r="E32" s="18"/>
      <c r="F32" s="17"/>
      <c r="G32" s="18"/>
      <c r="H32" s="18"/>
      <c r="I32" s="20"/>
      <c r="J32" s="20"/>
      <c r="K32" s="20"/>
    </row>
    <row r="33" spans="1:11" ht="20" customHeight="1">
      <c r="A33" s="38"/>
      <c r="B33" s="38"/>
      <c r="C33" s="17"/>
      <c r="D33" s="17"/>
      <c r="E33" s="18"/>
      <c r="F33" s="17"/>
      <c r="G33" s="18"/>
      <c r="H33" s="18"/>
      <c r="I33" s="20"/>
      <c r="J33" s="20"/>
      <c r="K33" s="20"/>
    </row>
    <row r="34" spans="1:11" ht="20" customHeight="1">
      <c r="A34" s="38"/>
      <c r="B34" s="38"/>
      <c r="C34" s="17"/>
      <c r="D34" s="17"/>
      <c r="E34" s="18"/>
      <c r="F34" s="17"/>
      <c r="G34" s="18"/>
      <c r="H34" s="18"/>
      <c r="I34" s="20"/>
      <c r="J34" s="20"/>
      <c r="K34" s="20"/>
    </row>
    <row r="35" spans="1:11" ht="20" customHeight="1">
      <c r="A35" s="38"/>
      <c r="B35" s="38"/>
      <c r="C35" s="17"/>
      <c r="D35" s="17"/>
      <c r="E35" s="18"/>
      <c r="F35" s="17"/>
      <c r="G35" s="18"/>
      <c r="H35" s="18"/>
      <c r="I35" s="20"/>
      <c r="J35" s="20"/>
      <c r="K35" s="20"/>
    </row>
    <row r="36" spans="1:11" ht="20" customHeight="1">
      <c r="A36" s="38"/>
      <c r="B36" s="38"/>
      <c r="C36" s="17"/>
      <c r="D36" s="17"/>
      <c r="E36" s="18"/>
      <c r="F36" s="17"/>
      <c r="G36" s="18"/>
      <c r="H36" s="18"/>
      <c r="I36" s="20"/>
      <c r="J36" s="20"/>
      <c r="K36" s="20"/>
    </row>
    <row r="37" spans="1:11" ht="20" customHeight="1">
      <c r="A37" s="38"/>
      <c r="B37" s="38"/>
      <c r="C37" s="17"/>
      <c r="D37" s="17"/>
      <c r="E37" s="18"/>
      <c r="F37" s="17"/>
      <c r="G37" s="18"/>
      <c r="H37" s="18"/>
      <c r="I37" s="20"/>
      <c r="J37" s="20"/>
      <c r="K37" s="20"/>
    </row>
    <row r="38" spans="1:11" ht="20" customHeight="1">
      <c r="A38" s="38"/>
      <c r="B38" s="38"/>
      <c r="C38" s="17"/>
      <c r="D38" s="17"/>
      <c r="E38" s="18"/>
      <c r="F38" s="17"/>
      <c r="G38" s="18"/>
      <c r="H38" s="18"/>
      <c r="I38" s="20"/>
      <c r="J38" s="20"/>
      <c r="K38" s="20"/>
    </row>
    <row r="39" spans="1:11" ht="20" customHeight="1">
      <c r="B39" s="38"/>
      <c r="C39" s="17"/>
      <c r="D39" s="17"/>
      <c r="E39" s="18"/>
      <c r="F39" s="17"/>
      <c r="G39" s="18"/>
      <c r="H39" s="18"/>
      <c r="I39" s="20"/>
      <c r="J39" s="20"/>
      <c r="K39" s="20"/>
    </row>
    <row r="40" spans="1:11" ht="20" customHeight="1">
      <c r="H40" s="18"/>
      <c r="I40" s="20"/>
      <c r="J40" s="20"/>
      <c r="K40" s="20"/>
    </row>
    <row r="41" spans="1:11" ht="20" customHeight="1">
      <c r="H41" s="18"/>
      <c r="I41" s="20"/>
      <c r="J41" s="20"/>
      <c r="K41" s="20"/>
    </row>
    <row r="42" spans="1:11" ht="20" customHeight="1">
      <c r="H42" s="18"/>
      <c r="I42" s="20"/>
      <c r="J42" s="20"/>
      <c r="K42" s="20"/>
    </row>
    <row r="52" spans="1:7" ht="23" customHeight="1"/>
    <row r="53" spans="1:7" ht="20" customHeight="1">
      <c r="A53" s="175" t="s">
        <v>162</v>
      </c>
      <c r="B53" s="175"/>
      <c r="C53" s="175"/>
      <c r="D53" s="175"/>
      <c r="E53" s="175"/>
      <c r="F53" s="30"/>
      <c r="G53" s="30"/>
    </row>
  </sheetData>
  <mergeCells count="9">
    <mergeCell ref="I7:K7"/>
    <mergeCell ref="A53:E53"/>
    <mergeCell ref="A1:K1"/>
    <mergeCell ref="A2:K2"/>
    <mergeCell ref="A3:K3"/>
    <mergeCell ref="A4:K4"/>
    <mergeCell ref="I6:K6"/>
    <mergeCell ref="D6:H6"/>
    <mergeCell ref="D7:H7"/>
  </mergeCells>
  <pageMargins left="0.8" right="0.3" top="1" bottom="0.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3"/>
  <sheetViews>
    <sheetView tabSelected="1" topLeftCell="A43" zoomScaleNormal="100" zoomScaleSheetLayoutView="70" zoomScalePageLayoutView="55" workbookViewId="0">
      <selection activeCell="G16" sqref="G16"/>
    </sheetView>
  </sheetViews>
  <sheetFormatPr defaultColWidth="9.453125" defaultRowHeight="20" customHeight="1"/>
  <cols>
    <col min="1" max="1" width="53.453125" style="15" customWidth="1"/>
    <col min="2" max="2" width="5.81640625" style="15" customWidth="1"/>
    <col min="3" max="3" width="8.08984375" style="15" customWidth="1"/>
    <col min="4" max="4" width="1.08984375" style="15" customWidth="1"/>
    <col min="5" max="5" width="15" style="52" customWidth="1"/>
    <col min="6" max="6" width="1.08984375" style="15" customWidth="1"/>
    <col min="7" max="7" width="15" style="52" customWidth="1"/>
    <col min="8" max="8" width="1.08984375" style="52" customWidth="1"/>
    <col min="9" max="9" width="15" style="53" customWidth="1"/>
    <col min="10" max="10" width="1.08984375" style="53" customWidth="1"/>
    <col min="11" max="11" width="15" style="53" customWidth="1"/>
    <col min="12" max="12" width="0.54296875" style="15" customWidth="1"/>
    <col min="13" max="13" width="9.453125" style="15"/>
    <col min="14" max="15" width="12.1796875" style="15" bestFit="1" customWidth="1"/>
    <col min="16" max="16384" width="9.453125" style="15"/>
  </cols>
  <sheetData>
    <row r="1" spans="1:15" ht="20" customHeight="1">
      <c r="A1" s="174" t="s">
        <v>132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5" ht="20" customHeight="1">
      <c r="A2" s="174" t="s">
        <v>120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5" ht="20" customHeight="1">
      <c r="A3" s="174" t="s">
        <v>169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1:15" ht="20" customHeight="1">
      <c r="A4" s="176" t="s">
        <v>101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</row>
    <row r="5" spans="1:15" ht="9" customHeight="1">
      <c r="A5" s="16"/>
      <c r="B5" s="16"/>
      <c r="C5" s="17"/>
      <c r="D5" s="17"/>
      <c r="E5" s="18"/>
      <c r="F5" s="17"/>
      <c r="G5" s="18"/>
      <c r="H5" s="18"/>
      <c r="I5" s="19"/>
      <c r="J5" s="20"/>
      <c r="K5" s="19"/>
    </row>
    <row r="6" spans="1:15" s="40" customFormat="1" ht="20" customHeight="1">
      <c r="A6" s="16"/>
      <c r="B6" s="16"/>
      <c r="C6" s="21" t="s">
        <v>0</v>
      </c>
      <c r="D6" s="177" t="s">
        <v>6</v>
      </c>
      <c r="E6" s="177"/>
      <c r="F6" s="177"/>
      <c r="G6" s="177"/>
      <c r="H6" s="177"/>
      <c r="I6" s="174" t="s">
        <v>8</v>
      </c>
      <c r="J6" s="174"/>
      <c r="K6" s="174"/>
    </row>
    <row r="7" spans="1:15" s="40" customFormat="1" ht="20" customHeight="1">
      <c r="A7" s="16"/>
      <c r="B7" s="16"/>
      <c r="C7" s="17"/>
      <c r="D7" s="177" t="s">
        <v>7</v>
      </c>
      <c r="E7" s="177"/>
      <c r="F7" s="177"/>
      <c r="G7" s="177"/>
      <c r="H7" s="177"/>
      <c r="I7" s="174" t="s">
        <v>7</v>
      </c>
      <c r="J7" s="174"/>
      <c r="K7" s="174"/>
    </row>
    <row r="8" spans="1:15" s="40" customFormat="1" ht="20" customHeight="1">
      <c r="A8" s="15"/>
      <c r="B8" s="15"/>
      <c r="C8" s="27"/>
      <c r="D8" s="27"/>
      <c r="E8" s="24">
        <v>2025</v>
      </c>
      <c r="F8" s="27"/>
      <c r="G8" s="24">
        <v>2024</v>
      </c>
      <c r="H8" s="21"/>
      <c r="I8" s="24">
        <v>2025</v>
      </c>
      <c r="J8" s="21"/>
      <c r="K8" s="24">
        <v>2024</v>
      </c>
    </row>
    <row r="9" spans="1:15" s="40" customFormat="1" ht="20" customHeight="1">
      <c r="A9" s="117" t="s">
        <v>69</v>
      </c>
      <c r="B9" s="117"/>
      <c r="C9" s="30"/>
      <c r="D9" s="15"/>
      <c r="E9" s="15"/>
      <c r="F9" s="15"/>
      <c r="G9" s="15"/>
      <c r="H9" s="23"/>
      <c r="I9" s="44"/>
      <c r="J9" s="44"/>
      <c r="K9" s="44"/>
    </row>
    <row r="10" spans="1:15" s="40" customFormat="1" ht="20" customHeight="1">
      <c r="A10" s="15" t="s">
        <v>24</v>
      </c>
      <c r="B10" s="15"/>
      <c r="C10" s="27"/>
      <c r="D10" s="43"/>
      <c r="E10" s="23"/>
      <c r="F10" s="43"/>
      <c r="G10" s="23"/>
      <c r="H10" s="23"/>
      <c r="I10" s="44"/>
      <c r="J10" s="44"/>
      <c r="K10" s="44"/>
    </row>
    <row r="11" spans="1:15" s="40" customFormat="1" ht="20" customHeight="1">
      <c r="A11" s="116" t="s">
        <v>40</v>
      </c>
      <c r="B11" s="30"/>
      <c r="C11" s="27">
        <v>16</v>
      </c>
      <c r="D11" s="27"/>
      <c r="E11" s="160">
        <v>24236430</v>
      </c>
      <c r="F11" s="160"/>
      <c r="G11" s="160">
        <v>27857192</v>
      </c>
      <c r="H11" s="160"/>
      <c r="I11" s="160">
        <v>22459986</v>
      </c>
      <c r="J11" s="160"/>
      <c r="K11" s="160">
        <v>27643652</v>
      </c>
      <c r="L11" s="5"/>
      <c r="M11" s="5"/>
      <c r="N11" s="98"/>
      <c r="O11" s="98"/>
    </row>
    <row r="12" spans="1:15" s="40" customFormat="1" ht="20" customHeight="1">
      <c r="A12" s="116" t="s">
        <v>83</v>
      </c>
      <c r="B12" s="30"/>
      <c r="C12" s="27">
        <v>17</v>
      </c>
      <c r="D12" s="27"/>
      <c r="E12" s="160">
        <v>28592307</v>
      </c>
      <c r="F12" s="160"/>
      <c r="G12" s="160">
        <v>26922785</v>
      </c>
      <c r="H12" s="160"/>
      <c r="I12" s="160">
        <v>28592307</v>
      </c>
      <c r="J12" s="160"/>
      <c r="K12" s="160">
        <v>26922785</v>
      </c>
      <c r="L12" s="5"/>
      <c r="M12" s="5"/>
      <c r="N12" s="98"/>
      <c r="O12" s="98"/>
    </row>
    <row r="13" spans="1:15" s="40" customFormat="1" ht="20" customHeight="1">
      <c r="A13" s="116" t="s">
        <v>161</v>
      </c>
      <c r="B13" s="30"/>
      <c r="C13" s="27"/>
      <c r="D13" s="27"/>
      <c r="E13" s="160"/>
      <c r="F13" s="160"/>
      <c r="G13" s="160"/>
      <c r="H13" s="160"/>
      <c r="I13" s="160"/>
      <c r="J13" s="160"/>
      <c r="K13" s="160"/>
      <c r="L13" s="5"/>
      <c r="M13" s="5"/>
      <c r="N13" s="98"/>
      <c r="O13" s="98"/>
    </row>
    <row r="14" spans="1:15" s="40" customFormat="1" ht="20" customHeight="1">
      <c r="A14" s="32" t="s">
        <v>157</v>
      </c>
      <c r="B14" s="30"/>
      <c r="C14" s="27">
        <v>18</v>
      </c>
      <c r="D14" s="27"/>
      <c r="E14" s="160">
        <v>0</v>
      </c>
      <c r="F14" s="160"/>
      <c r="G14" s="160">
        <v>10056000</v>
      </c>
      <c r="H14" s="160"/>
      <c r="I14" s="160">
        <v>0</v>
      </c>
      <c r="J14" s="160"/>
      <c r="K14" s="160">
        <v>10056000</v>
      </c>
      <c r="L14" s="5"/>
      <c r="M14" s="5"/>
      <c r="N14" s="98"/>
      <c r="O14" s="98"/>
    </row>
    <row r="15" spans="1:15" s="40" customFormat="1" ht="20" customHeight="1">
      <c r="A15" s="116" t="s">
        <v>84</v>
      </c>
      <c r="B15" s="30"/>
      <c r="C15" s="27">
        <v>19</v>
      </c>
      <c r="D15" s="27"/>
      <c r="E15" s="160">
        <v>7075648</v>
      </c>
      <c r="F15" s="160"/>
      <c r="G15" s="160">
        <v>6269612</v>
      </c>
      <c r="H15" s="160"/>
      <c r="I15" s="160">
        <v>7075648</v>
      </c>
      <c r="J15" s="160"/>
      <c r="K15" s="160">
        <v>6269612</v>
      </c>
      <c r="L15" s="5"/>
      <c r="M15" s="5"/>
      <c r="N15" s="98"/>
      <c r="O15" s="98"/>
    </row>
    <row r="16" spans="1:15" s="40" customFormat="1" ht="20" customHeight="1">
      <c r="A16" s="116" t="s">
        <v>149</v>
      </c>
      <c r="B16" s="30"/>
      <c r="C16" s="27">
        <v>25</v>
      </c>
      <c r="D16" s="27"/>
      <c r="E16" s="160">
        <v>0</v>
      </c>
      <c r="F16" s="160"/>
      <c r="G16" s="160">
        <v>0</v>
      </c>
      <c r="H16" s="160"/>
      <c r="I16" s="160">
        <v>0</v>
      </c>
      <c r="J16" s="160"/>
      <c r="K16" s="160">
        <v>23506169</v>
      </c>
      <c r="L16" s="5"/>
      <c r="M16" s="5"/>
      <c r="N16" s="98"/>
      <c r="O16" s="98"/>
    </row>
    <row r="17" spans="1:15" s="40" customFormat="1" ht="20" customHeight="1">
      <c r="A17" s="116" t="s">
        <v>54</v>
      </c>
      <c r="B17" s="30"/>
      <c r="C17" s="27"/>
      <c r="D17" s="27"/>
      <c r="E17" s="160">
        <v>6871548</v>
      </c>
      <c r="F17" s="160"/>
      <c r="G17" s="160">
        <v>2422864</v>
      </c>
      <c r="H17" s="160"/>
      <c r="I17" s="160">
        <v>6871548</v>
      </c>
      <c r="J17" s="160"/>
      <c r="K17" s="160">
        <v>2422864</v>
      </c>
      <c r="N17" s="98"/>
      <c r="O17" s="98"/>
    </row>
    <row r="18" spans="1:15" s="40" customFormat="1" ht="20" customHeight="1">
      <c r="A18" s="32" t="s">
        <v>43</v>
      </c>
      <c r="B18" s="30"/>
      <c r="C18" s="27"/>
      <c r="D18" s="27"/>
      <c r="E18" s="162">
        <f>SUM(E11:E17)</f>
        <v>66775933</v>
      </c>
      <c r="F18" s="160"/>
      <c r="G18" s="162">
        <f>SUM(G11:G17)</f>
        <v>73528453</v>
      </c>
      <c r="H18" s="160"/>
      <c r="I18" s="162">
        <f>SUM(I11:I17)</f>
        <v>64999489</v>
      </c>
      <c r="J18" s="160"/>
      <c r="K18" s="162">
        <f>SUM(K11:K17)</f>
        <v>96821082</v>
      </c>
    </row>
    <row r="19" spans="1:15" s="40" customFormat="1" ht="20" customHeight="1">
      <c r="A19" s="118"/>
      <c r="B19" s="15"/>
      <c r="C19" s="27"/>
      <c r="D19" s="27"/>
      <c r="E19" s="31"/>
      <c r="F19" s="27"/>
      <c r="G19" s="31"/>
      <c r="H19" s="31"/>
      <c r="I19" s="31"/>
      <c r="J19" s="31"/>
      <c r="K19" s="31"/>
    </row>
    <row r="20" spans="1:15" s="40" customFormat="1" ht="20" customHeight="1">
      <c r="A20" s="15" t="s">
        <v>56</v>
      </c>
      <c r="B20" s="15"/>
      <c r="C20" s="27"/>
      <c r="D20" s="27"/>
      <c r="E20" s="31"/>
      <c r="F20" s="27"/>
      <c r="G20" s="31"/>
      <c r="H20" s="31"/>
      <c r="I20" s="31"/>
      <c r="J20" s="31"/>
      <c r="K20" s="31"/>
    </row>
    <row r="21" spans="1:15" s="40" customFormat="1" ht="20" customHeight="1">
      <c r="A21" s="116" t="s">
        <v>150</v>
      </c>
      <c r="B21" s="30"/>
      <c r="C21" s="27">
        <v>18</v>
      </c>
      <c r="D21" s="27"/>
      <c r="E21" s="160">
        <v>0</v>
      </c>
      <c r="F21" s="160"/>
      <c r="G21" s="160">
        <v>18268000</v>
      </c>
      <c r="H21" s="160"/>
      <c r="I21" s="160">
        <v>0</v>
      </c>
      <c r="J21" s="160"/>
      <c r="K21" s="160">
        <v>18268000</v>
      </c>
      <c r="L21" s="5"/>
      <c r="M21" s="5"/>
      <c r="N21" s="98"/>
      <c r="O21" s="98"/>
    </row>
    <row r="22" spans="1:15" s="40" customFormat="1" ht="20" customHeight="1">
      <c r="A22" s="116" t="s">
        <v>57</v>
      </c>
      <c r="B22" s="30"/>
      <c r="C22" s="27">
        <v>19</v>
      </c>
      <c r="D22" s="27"/>
      <c r="E22" s="160">
        <v>27550274</v>
      </c>
      <c r="F22" s="160"/>
      <c r="G22" s="160">
        <v>34625923</v>
      </c>
      <c r="H22" s="160"/>
      <c r="I22" s="160">
        <v>27550274</v>
      </c>
      <c r="J22" s="160"/>
      <c r="K22" s="160">
        <v>34625923</v>
      </c>
      <c r="L22" s="5"/>
      <c r="M22" s="5"/>
      <c r="N22" s="98"/>
      <c r="O22" s="98"/>
    </row>
    <row r="23" spans="1:15" s="40" customFormat="1" ht="20" customHeight="1">
      <c r="A23" s="116" t="s">
        <v>77</v>
      </c>
      <c r="B23" s="30"/>
      <c r="C23" s="27">
        <v>20</v>
      </c>
      <c r="D23" s="27"/>
      <c r="E23" s="160">
        <v>12191800</v>
      </c>
      <c r="F23" s="160"/>
      <c r="G23" s="160">
        <v>8655950</v>
      </c>
      <c r="H23" s="160"/>
      <c r="I23" s="160">
        <v>10320910</v>
      </c>
      <c r="J23" s="160"/>
      <c r="K23" s="160">
        <v>8452583</v>
      </c>
      <c r="L23" s="5"/>
      <c r="M23" s="5"/>
      <c r="N23" s="98"/>
      <c r="O23" s="98"/>
    </row>
    <row r="24" spans="1:15" s="40" customFormat="1" ht="20" customHeight="1">
      <c r="A24" s="32" t="s">
        <v>44</v>
      </c>
      <c r="B24" s="30"/>
      <c r="C24" s="27"/>
      <c r="D24" s="27"/>
      <c r="E24" s="162">
        <f>SUM(E21:E23)</f>
        <v>39742074</v>
      </c>
      <c r="F24" s="160"/>
      <c r="G24" s="162">
        <f>SUM(G21:G23)</f>
        <v>61549873</v>
      </c>
      <c r="H24" s="160"/>
      <c r="I24" s="162">
        <f>SUM(I21:I23)</f>
        <v>37871184</v>
      </c>
      <c r="J24" s="160"/>
      <c r="K24" s="162">
        <f>SUM(K21:K23)</f>
        <v>61346506</v>
      </c>
      <c r="L24" s="5"/>
      <c r="M24" s="5"/>
    </row>
    <row r="25" spans="1:15" s="40" customFormat="1" ht="20" customHeight="1">
      <c r="A25" s="15" t="s">
        <v>27</v>
      </c>
      <c r="B25" s="15"/>
      <c r="C25" s="27"/>
      <c r="D25" s="27"/>
      <c r="E25" s="162">
        <f>E18+E24</f>
        <v>106518007</v>
      </c>
      <c r="F25" s="160"/>
      <c r="G25" s="162">
        <f>G18+G24</f>
        <v>135078326</v>
      </c>
      <c r="H25" s="160"/>
      <c r="I25" s="162">
        <f>I18+I24</f>
        <v>102870673</v>
      </c>
      <c r="J25" s="160"/>
      <c r="K25" s="162">
        <f>K18+K24</f>
        <v>158167588</v>
      </c>
      <c r="L25" s="5"/>
      <c r="M25" s="5"/>
    </row>
    <row r="26" spans="1:15" s="40" customFormat="1" ht="20" customHeight="1">
      <c r="A26" s="118"/>
      <c r="B26" s="15"/>
      <c r="C26" s="27"/>
      <c r="D26" s="27"/>
      <c r="E26" s="31"/>
      <c r="F26" s="27"/>
      <c r="G26" s="31"/>
      <c r="H26" s="31"/>
      <c r="I26" s="31"/>
      <c r="J26" s="31"/>
      <c r="K26" s="31"/>
    </row>
    <row r="27" spans="1:15" s="40" customFormat="1" ht="20" customHeight="1">
      <c r="A27" s="15" t="s">
        <v>58</v>
      </c>
      <c r="B27" s="15"/>
      <c r="C27" s="27"/>
      <c r="D27" s="27"/>
      <c r="E27" s="31"/>
      <c r="F27" s="27"/>
      <c r="G27" s="31"/>
      <c r="H27" s="31"/>
      <c r="I27" s="31"/>
      <c r="J27" s="31"/>
      <c r="K27" s="31"/>
    </row>
    <row r="28" spans="1:15" s="40" customFormat="1" ht="20" customHeight="1">
      <c r="A28" s="45" t="s">
        <v>11</v>
      </c>
      <c r="B28" s="45"/>
      <c r="D28" s="46"/>
      <c r="E28" s="31"/>
      <c r="F28" s="46"/>
      <c r="G28" s="31"/>
      <c r="H28" s="31"/>
      <c r="I28" s="47"/>
      <c r="J28" s="31"/>
      <c r="K28" s="47"/>
    </row>
    <row r="29" spans="1:15" s="40" customFormat="1" ht="20" customHeight="1">
      <c r="A29" s="48" t="s">
        <v>59</v>
      </c>
      <c r="B29" s="48"/>
      <c r="C29" s="27"/>
      <c r="D29" s="27"/>
      <c r="E29" s="31"/>
      <c r="F29" s="27"/>
      <c r="G29" s="31"/>
      <c r="H29" s="31"/>
      <c r="I29" s="47"/>
      <c r="J29" s="31"/>
      <c r="K29" s="47"/>
    </row>
    <row r="30" spans="1:15" s="40" customFormat="1" ht="20" customHeight="1" thickBot="1">
      <c r="A30" s="32" t="s">
        <v>85</v>
      </c>
      <c r="B30" s="48"/>
      <c r="C30" s="27">
        <v>21</v>
      </c>
      <c r="D30" s="27"/>
      <c r="E30" s="164">
        <v>100000000</v>
      </c>
      <c r="F30" s="160"/>
      <c r="G30" s="164">
        <v>100000000</v>
      </c>
      <c r="H30" s="160"/>
      <c r="I30" s="164">
        <v>100000000</v>
      </c>
      <c r="J30" s="160"/>
      <c r="K30" s="164">
        <v>100000000</v>
      </c>
    </row>
    <row r="31" spans="1:15" s="40" customFormat="1" ht="20" customHeight="1" thickTop="1">
      <c r="A31" s="50" t="s">
        <v>60</v>
      </c>
      <c r="B31" s="50"/>
      <c r="C31" s="27"/>
      <c r="D31" s="27"/>
      <c r="E31" s="47"/>
      <c r="F31" s="27"/>
      <c r="G31" s="47"/>
      <c r="H31" s="31"/>
      <c r="I31" s="47"/>
      <c r="J31" s="31"/>
      <c r="K31" s="47"/>
      <c r="L31" s="49"/>
      <c r="M31" s="49"/>
    </row>
    <row r="32" spans="1:15" s="40" customFormat="1" ht="20" customHeight="1">
      <c r="A32" s="32" t="s">
        <v>85</v>
      </c>
      <c r="B32" s="50"/>
      <c r="C32" s="27"/>
      <c r="D32" s="27"/>
      <c r="E32" s="47"/>
      <c r="F32" s="27"/>
      <c r="G32" s="47"/>
      <c r="H32" s="31"/>
      <c r="I32" s="47"/>
      <c r="J32" s="31"/>
      <c r="K32" s="47"/>
      <c r="L32" s="49"/>
      <c r="M32" s="49"/>
    </row>
    <row r="33" spans="1:15" s="40" customFormat="1" ht="20" customHeight="1">
      <c r="A33" s="120" t="s">
        <v>115</v>
      </c>
      <c r="B33" s="50"/>
      <c r="C33" s="27"/>
      <c r="D33" s="27"/>
      <c r="E33" s="160">
        <f>'SE Consol'!G30</f>
        <v>100000000</v>
      </c>
      <c r="F33" s="27"/>
      <c r="G33" s="160">
        <v>0</v>
      </c>
      <c r="H33" s="31"/>
      <c r="I33" s="160">
        <f>'SE Separate '!D27</f>
        <v>100000000</v>
      </c>
      <c r="J33" s="31"/>
      <c r="K33" s="160">
        <v>0</v>
      </c>
      <c r="L33" s="49"/>
      <c r="M33" s="49"/>
    </row>
    <row r="34" spans="1:15" s="40" customFormat="1" ht="20" customHeight="1">
      <c r="A34" s="32" t="s">
        <v>114</v>
      </c>
      <c r="B34" s="50"/>
      <c r="C34" s="27"/>
      <c r="D34" s="27"/>
      <c r="F34" s="27"/>
      <c r="L34" s="49"/>
      <c r="M34" s="49"/>
      <c r="N34" s="98"/>
      <c r="O34" s="98"/>
    </row>
    <row r="35" spans="1:15" s="40" customFormat="1" ht="20" customHeight="1">
      <c r="A35" s="120" t="s">
        <v>115</v>
      </c>
      <c r="B35" s="50"/>
      <c r="C35" s="27"/>
      <c r="D35" s="27"/>
      <c r="E35" s="160">
        <v>0</v>
      </c>
      <c r="F35" s="160"/>
      <c r="G35" s="160">
        <f>'SE Consol'!G20</f>
        <v>75000000</v>
      </c>
      <c r="H35" s="160"/>
      <c r="I35" s="160">
        <v>0</v>
      </c>
      <c r="J35" s="160"/>
      <c r="K35" s="160">
        <f>'SE Separate '!D18</f>
        <v>75000000</v>
      </c>
      <c r="L35" s="49"/>
      <c r="M35" s="49"/>
      <c r="N35" s="98"/>
      <c r="O35" s="98"/>
    </row>
    <row r="36" spans="1:15" s="40" customFormat="1" ht="20" customHeight="1">
      <c r="A36" s="30" t="s">
        <v>61</v>
      </c>
      <c r="B36" s="30"/>
      <c r="C36" s="27"/>
      <c r="D36" s="27"/>
      <c r="E36" s="160">
        <f>'SE Consol'!I30</f>
        <v>234514307</v>
      </c>
      <c r="F36" s="160"/>
      <c r="G36" s="160">
        <f>'SE Consol'!I20</f>
        <v>18742932</v>
      </c>
      <c r="H36" s="160"/>
      <c r="I36" s="160">
        <f>'SE Separate '!F27</f>
        <v>234514307</v>
      </c>
      <c r="J36" s="160"/>
      <c r="K36" s="160">
        <f>'SE Separate '!F18</f>
        <v>18742932</v>
      </c>
      <c r="L36" s="51"/>
      <c r="M36" s="51"/>
      <c r="N36" s="98"/>
      <c r="O36" s="98"/>
    </row>
    <row r="37" spans="1:15" s="40" customFormat="1" ht="20" customHeight="1">
      <c r="A37" s="30" t="s">
        <v>192</v>
      </c>
      <c r="B37" s="30"/>
      <c r="C37" s="27"/>
      <c r="D37" s="27"/>
      <c r="E37" s="160">
        <f>'SE Consol'!K30</f>
        <v>-267191</v>
      </c>
      <c r="F37" s="160"/>
      <c r="G37" s="160">
        <f>'SE Consol'!K20</f>
        <v>0</v>
      </c>
      <c r="H37" s="160"/>
      <c r="I37" s="160">
        <v>0</v>
      </c>
      <c r="J37" s="160"/>
      <c r="K37" s="160">
        <v>0</v>
      </c>
      <c r="L37" s="51"/>
      <c r="M37" s="51"/>
      <c r="N37" s="98"/>
      <c r="O37" s="98"/>
    </row>
    <row r="38" spans="1:15" s="40" customFormat="1" ht="20" customHeight="1">
      <c r="A38" s="30" t="s">
        <v>28</v>
      </c>
      <c r="B38" s="30"/>
      <c r="C38" s="36"/>
      <c r="D38" s="36"/>
      <c r="E38" s="160"/>
      <c r="F38" s="160"/>
      <c r="G38" s="160"/>
      <c r="H38" s="160"/>
      <c r="I38" s="160"/>
      <c r="J38" s="160"/>
      <c r="K38" s="160"/>
    </row>
    <row r="39" spans="1:15" s="40" customFormat="1" ht="20" customHeight="1">
      <c r="A39" s="48" t="s">
        <v>17</v>
      </c>
      <c r="B39" s="30"/>
      <c r="C39" s="36"/>
      <c r="D39" s="36"/>
      <c r="E39" s="160"/>
      <c r="F39" s="160"/>
      <c r="G39" s="160"/>
      <c r="H39" s="160"/>
      <c r="I39" s="160"/>
      <c r="J39" s="160"/>
      <c r="K39" s="160"/>
    </row>
    <row r="40" spans="1:15" s="40" customFormat="1" ht="20" customHeight="1">
      <c r="A40" s="121" t="s">
        <v>86</v>
      </c>
      <c r="B40" s="48"/>
      <c r="C40" s="36">
        <v>22</v>
      </c>
      <c r="D40" s="30"/>
      <c r="E40" s="160">
        <v>7000000</v>
      </c>
      <c r="F40" s="160"/>
      <c r="G40" s="160">
        <f>'SE Consol'!M20</f>
        <v>4200000</v>
      </c>
      <c r="H40" s="160"/>
      <c r="I40" s="160">
        <f>'SE Separate '!H27</f>
        <v>7000000</v>
      </c>
      <c r="J40" s="160"/>
      <c r="K40" s="160">
        <f>'SE Separate '!H18</f>
        <v>4200000</v>
      </c>
      <c r="N40" s="98"/>
      <c r="O40" s="98"/>
    </row>
    <row r="41" spans="1:15" s="40" customFormat="1" ht="20" customHeight="1">
      <c r="A41" s="48" t="s">
        <v>29</v>
      </c>
      <c r="B41" s="48"/>
      <c r="C41" s="30"/>
      <c r="D41" s="30"/>
      <c r="E41" s="160">
        <v>50367942</v>
      </c>
      <c r="F41" s="160"/>
      <c r="G41" s="160">
        <f>'SE Consol'!O20</f>
        <v>46794124</v>
      </c>
      <c r="H41" s="160"/>
      <c r="I41" s="160">
        <f>'SE Separate '!J27</f>
        <v>79385162</v>
      </c>
      <c r="J41" s="160"/>
      <c r="K41" s="160">
        <f>'SE Separate '!J18</f>
        <v>51904155</v>
      </c>
      <c r="N41" s="98"/>
      <c r="O41" s="98"/>
    </row>
    <row r="42" spans="1:15" s="40" customFormat="1" ht="20" customHeight="1">
      <c r="A42" s="122" t="s">
        <v>73</v>
      </c>
      <c r="B42" s="48"/>
      <c r="C42" s="30"/>
      <c r="D42" s="30"/>
      <c r="E42" s="161">
        <f>'SE Consol'!U30</f>
        <v>-2126362</v>
      </c>
      <c r="F42" s="160"/>
      <c r="G42" s="161">
        <f>'SE Consol'!U20</f>
        <v>-976613</v>
      </c>
      <c r="H42" s="160"/>
      <c r="I42" s="161">
        <f>'SE Separate '!P27</f>
        <v>-2095606</v>
      </c>
      <c r="J42" s="160"/>
      <c r="K42" s="161">
        <f>'SE Separate '!P18</f>
        <v>-976613</v>
      </c>
      <c r="N42" s="98"/>
      <c r="O42" s="98"/>
    </row>
    <row r="43" spans="1:15" s="40" customFormat="1" ht="20" customHeight="1">
      <c r="A43" s="122" t="s">
        <v>144</v>
      </c>
      <c r="B43" s="48"/>
      <c r="C43" s="30"/>
      <c r="D43" s="30"/>
      <c r="E43" s="160">
        <f>SUM(E33:E42)</f>
        <v>389488696</v>
      </c>
      <c r="F43" s="160"/>
      <c r="G43" s="160">
        <f>SUM(G33:G42)</f>
        <v>143760443</v>
      </c>
      <c r="H43" s="160"/>
      <c r="I43" s="160">
        <f>SUM(I33:I42)</f>
        <v>418803863</v>
      </c>
      <c r="J43" s="160"/>
      <c r="K43" s="160">
        <f>SUM(K33:K42)</f>
        <v>148870474</v>
      </c>
    </row>
    <row r="44" spans="1:15" s="40" customFormat="1" ht="20" customHeight="1">
      <c r="A44" s="122" t="s">
        <v>66</v>
      </c>
      <c r="B44" s="48"/>
      <c r="C44" s="30"/>
      <c r="D44" s="30"/>
      <c r="E44" s="160">
        <f>'SE Consol'!Y30</f>
        <v>0</v>
      </c>
      <c r="F44" s="160"/>
      <c r="G44" s="160">
        <f>'SE Consol'!Y20</f>
        <v>369857</v>
      </c>
      <c r="H44" s="160"/>
      <c r="I44" s="160">
        <v>0</v>
      </c>
      <c r="J44" s="160"/>
      <c r="K44" s="160">
        <v>0</v>
      </c>
      <c r="N44" s="98"/>
      <c r="O44" s="98"/>
    </row>
    <row r="45" spans="1:15" s="40" customFormat="1" ht="20" customHeight="1">
      <c r="A45" s="119" t="s">
        <v>133</v>
      </c>
      <c r="B45" s="32"/>
      <c r="C45" s="30"/>
      <c r="D45" s="30"/>
      <c r="E45" s="162">
        <f>SUM(E43:E44)</f>
        <v>389488696</v>
      </c>
      <c r="F45" s="160"/>
      <c r="G45" s="162">
        <f>SUM(G43:G44)</f>
        <v>144130300</v>
      </c>
      <c r="H45" s="160"/>
      <c r="I45" s="162">
        <f>SUM(I43:I44)</f>
        <v>418803863</v>
      </c>
      <c r="J45" s="160"/>
      <c r="K45" s="162">
        <f>SUM(K43:K44)</f>
        <v>148870474</v>
      </c>
    </row>
    <row r="46" spans="1:15" s="40" customFormat="1" ht="20" customHeight="1" thickBot="1">
      <c r="A46" s="37" t="s">
        <v>62</v>
      </c>
      <c r="B46" s="37"/>
      <c r="C46" s="111"/>
      <c r="D46" s="30"/>
      <c r="E46" s="163">
        <f>E25+E45</f>
        <v>496006703</v>
      </c>
      <c r="F46" s="160"/>
      <c r="G46" s="163">
        <f>G25+G45</f>
        <v>279208626</v>
      </c>
      <c r="H46" s="160"/>
      <c r="I46" s="163">
        <f>I25+I45</f>
        <v>521674536</v>
      </c>
      <c r="J46" s="160"/>
      <c r="K46" s="163">
        <f>K25+K45</f>
        <v>307038062</v>
      </c>
    </row>
    <row r="47" spans="1:15" s="40" customFormat="1" ht="20" customHeight="1" thickTop="1">
      <c r="A47" s="118"/>
      <c r="B47" s="15"/>
      <c r="C47" s="27"/>
      <c r="D47" s="27"/>
      <c r="E47" s="168"/>
      <c r="F47" s="169"/>
      <c r="G47" s="168"/>
      <c r="H47" s="168"/>
      <c r="I47" s="168"/>
      <c r="J47" s="168"/>
      <c r="K47" s="168"/>
    </row>
    <row r="48" spans="1:15" s="40" customFormat="1" ht="20" customHeight="1">
      <c r="A48" s="118"/>
      <c r="B48" s="15"/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53" spans="1:7" ht="20" customHeight="1">
      <c r="A53" s="175" t="s">
        <v>162</v>
      </c>
      <c r="B53" s="175"/>
      <c r="C53" s="175"/>
      <c r="D53" s="175"/>
      <c r="E53" s="175"/>
      <c r="F53" s="30"/>
      <c r="G53" s="30"/>
    </row>
  </sheetData>
  <mergeCells count="9">
    <mergeCell ref="I7:K7"/>
    <mergeCell ref="A53:E53"/>
    <mergeCell ref="A1:K1"/>
    <mergeCell ref="A2:K2"/>
    <mergeCell ref="A3:K3"/>
    <mergeCell ref="A4:K4"/>
    <mergeCell ref="I6:K6"/>
    <mergeCell ref="D6:H6"/>
    <mergeCell ref="D7:H7"/>
  </mergeCells>
  <pageMargins left="0.8" right="0.3" top="1" bottom="0.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8"/>
  <sheetViews>
    <sheetView topLeftCell="A40" zoomScaleNormal="100" zoomScaleSheetLayoutView="90" workbookViewId="0">
      <selection activeCell="U32" sqref="U32"/>
    </sheetView>
  </sheetViews>
  <sheetFormatPr defaultColWidth="9.1796875" defaultRowHeight="20" customHeight="1"/>
  <cols>
    <col min="1" max="1" width="57.81640625" style="54" customWidth="1"/>
    <col min="2" max="2" width="3.81640625" style="54" customWidth="1"/>
    <col min="3" max="3" width="7.1796875" style="54" customWidth="1"/>
    <col min="4" max="4" width="1.08984375" style="54" customWidth="1"/>
    <col min="5" max="5" width="14.36328125" style="73" customWidth="1"/>
    <col min="6" max="6" width="1.08984375" style="54" customWidth="1"/>
    <col min="7" max="7" width="14.36328125" style="73" customWidth="1"/>
    <col min="8" max="8" width="1.08984375" style="73" customWidth="1"/>
    <col min="9" max="9" width="14.36328125" style="74" customWidth="1"/>
    <col min="10" max="10" width="1.08984375" style="74" customWidth="1"/>
    <col min="11" max="11" width="14.36328125" style="74" customWidth="1"/>
    <col min="12" max="12" width="1.81640625" style="54" customWidth="1"/>
    <col min="13" max="16384" width="9.1796875" style="54"/>
  </cols>
  <sheetData>
    <row r="1" spans="1:11" ht="20" customHeight="1">
      <c r="A1" s="179" t="s">
        <v>132</v>
      </c>
      <c r="B1" s="179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20" customHeight="1">
      <c r="A2" s="180" t="s">
        <v>53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</row>
    <row r="3" spans="1:11" ht="20" customHeight="1">
      <c r="A3" s="180" t="s">
        <v>168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4" spans="1:11" ht="20" customHeight="1">
      <c r="A4" s="176" t="s">
        <v>101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</row>
    <row r="5" spans="1:11" s="55" customFormat="1" ht="9" customHeight="1">
      <c r="C5" s="27"/>
      <c r="D5" s="27"/>
      <c r="E5" s="56"/>
      <c r="F5" s="27"/>
      <c r="G5" s="56"/>
      <c r="H5" s="56"/>
      <c r="I5" s="57"/>
      <c r="J5" s="57"/>
    </row>
    <row r="6" spans="1:11" ht="20" customHeight="1">
      <c r="C6" s="21" t="s">
        <v>0</v>
      </c>
      <c r="D6" s="181" t="s">
        <v>6</v>
      </c>
      <c r="E6" s="181"/>
      <c r="F6" s="181"/>
      <c r="G6" s="181"/>
      <c r="H6" s="181"/>
      <c r="I6" s="178" t="s">
        <v>8</v>
      </c>
      <c r="J6" s="178"/>
      <c r="K6" s="178"/>
    </row>
    <row r="7" spans="1:11" ht="20" customHeight="1">
      <c r="C7" s="27"/>
      <c r="D7" s="181" t="s">
        <v>7</v>
      </c>
      <c r="E7" s="181"/>
      <c r="F7" s="181"/>
      <c r="G7" s="181"/>
      <c r="H7" s="181"/>
      <c r="I7" s="178" t="s">
        <v>7</v>
      </c>
      <c r="J7" s="178"/>
      <c r="K7" s="178"/>
    </row>
    <row r="8" spans="1:11" ht="20" customHeight="1">
      <c r="E8" s="24">
        <v>2025</v>
      </c>
      <c r="G8" s="24">
        <v>2024</v>
      </c>
      <c r="H8" s="58"/>
      <c r="I8" s="24">
        <v>2025</v>
      </c>
      <c r="J8" s="58"/>
      <c r="K8" s="24">
        <v>2024</v>
      </c>
    </row>
    <row r="9" spans="1:11" ht="20" customHeight="1">
      <c r="A9" s="59" t="s">
        <v>63</v>
      </c>
      <c r="B9" s="59"/>
      <c r="C9" s="27"/>
      <c r="D9" s="27"/>
      <c r="E9" s="56"/>
      <c r="F9" s="27"/>
      <c r="G9" s="56"/>
      <c r="H9" s="56"/>
      <c r="I9" s="57"/>
      <c r="J9" s="57"/>
      <c r="K9" s="57"/>
    </row>
    <row r="10" spans="1:11" ht="20" customHeight="1">
      <c r="A10" s="60" t="s">
        <v>87</v>
      </c>
      <c r="B10" s="60"/>
      <c r="C10" s="27">
        <v>26</v>
      </c>
      <c r="D10" s="27"/>
      <c r="E10" s="160">
        <v>247711159</v>
      </c>
      <c r="F10" s="160"/>
      <c r="G10" s="160">
        <v>230402675</v>
      </c>
      <c r="H10" s="160"/>
      <c r="I10" s="160">
        <v>248189749</v>
      </c>
      <c r="J10" s="160"/>
      <c r="K10" s="160">
        <v>230402675</v>
      </c>
    </row>
    <row r="11" spans="1:11" ht="20" customHeight="1">
      <c r="A11" s="60" t="s">
        <v>88</v>
      </c>
      <c r="B11" s="60"/>
      <c r="C11" s="27">
        <v>26</v>
      </c>
      <c r="D11" s="27"/>
      <c r="E11" s="160">
        <v>807401</v>
      </c>
      <c r="F11" s="160"/>
      <c r="G11" s="160">
        <v>877250</v>
      </c>
      <c r="H11" s="160"/>
      <c r="I11" s="160">
        <v>807401</v>
      </c>
      <c r="J11" s="160"/>
      <c r="K11" s="160">
        <v>877250</v>
      </c>
    </row>
    <row r="12" spans="1:11" ht="20" customHeight="1">
      <c r="A12" s="61" t="s">
        <v>30</v>
      </c>
      <c r="B12" s="61"/>
      <c r="C12" s="27"/>
      <c r="D12" s="27"/>
      <c r="E12" s="160">
        <v>1857823</v>
      </c>
      <c r="F12" s="160"/>
      <c r="G12" s="160">
        <v>439966</v>
      </c>
      <c r="H12" s="160"/>
      <c r="I12" s="160">
        <v>6615730</v>
      </c>
      <c r="J12" s="160"/>
      <c r="K12" s="160">
        <v>869886</v>
      </c>
    </row>
    <row r="13" spans="1:11" ht="20" customHeight="1">
      <c r="A13" s="62" t="s">
        <v>64</v>
      </c>
      <c r="B13" s="62"/>
      <c r="C13" s="27"/>
      <c r="D13" s="27"/>
      <c r="E13" s="162">
        <f>SUM(E10:E12)</f>
        <v>250376383</v>
      </c>
      <c r="F13" s="160"/>
      <c r="G13" s="162">
        <f>SUM(G10:G12)</f>
        <v>231719891</v>
      </c>
      <c r="H13" s="160"/>
      <c r="I13" s="162">
        <f>SUM(I10:I12)</f>
        <v>255612880</v>
      </c>
      <c r="J13" s="160"/>
      <c r="K13" s="162">
        <f>SUM(K10:K12)</f>
        <v>232149811</v>
      </c>
    </row>
    <row r="14" spans="1:11" ht="6" customHeight="1">
      <c r="C14" s="27"/>
      <c r="D14" s="27"/>
      <c r="E14" s="13"/>
      <c r="F14" s="27"/>
      <c r="G14" s="13"/>
      <c r="H14" s="13"/>
      <c r="I14" s="13"/>
      <c r="J14" s="13"/>
      <c r="K14" s="13"/>
    </row>
    <row r="15" spans="1:11" ht="20" customHeight="1">
      <c r="A15" s="59" t="s">
        <v>5</v>
      </c>
      <c r="B15" s="59"/>
      <c r="C15" s="27"/>
      <c r="D15" s="27"/>
      <c r="E15" s="13"/>
      <c r="F15" s="27"/>
      <c r="G15" s="13"/>
      <c r="H15" s="13"/>
      <c r="I15" s="13"/>
      <c r="J15" s="13"/>
      <c r="K15" s="13"/>
    </row>
    <row r="16" spans="1:11" ht="20" customHeight="1">
      <c r="A16" s="60" t="s">
        <v>89</v>
      </c>
      <c r="B16" s="60"/>
      <c r="C16" s="27">
        <v>23</v>
      </c>
      <c r="D16" s="27"/>
      <c r="E16" s="160">
        <v>116225392</v>
      </c>
      <c r="F16" s="160"/>
      <c r="G16" s="160">
        <v>114200917</v>
      </c>
      <c r="H16" s="160"/>
      <c r="I16" s="160">
        <v>114635748</v>
      </c>
      <c r="J16" s="160"/>
      <c r="K16" s="160">
        <v>114200917</v>
      </c>
    </row>
    <row r="17" spans="1:11" ht="20" customHeight="1">
      <c r="A17" s="60" t="s">
        <v>90</v>
      </c>
      <c r="B17" s="60"/>
      <c r="C17" s="27">
        <v>23</v>
      </c>
      <c r="D17" s="27"/>
      <c r="E17" s="160">
        <v>365455</v>
      </c>
      <c r="F17" s="160"/>
      <c r="G17" s="160">
        <v>162731</v>
      </c>
      <c r="H17" s="160"/>
      <c r="I17" s="160">
        <v>365455</v>
      </c>
      <c r="J17" s="160"/>
      <c r="K17" s="160">
        <v>162731</v>
      </c>
    </row>
    <row r="18" spans="1:11" ht="20" customHeight="1">
      <c r="A18" s="60" t="s">
        <v>65</v>
      </c>
      <c r="B18" s="60"/>
      <c r="C18" s="27">
        <v>23</v>
      </c>
      <c r="D18" s="27"/>
      <c r="E18" s="160">
        <v>10788344</v>
      </c>
      <c r="F18" s="160"/>
      <c r="G18" s="160">
        <v>9383251</v>
      </c>
      <c r="H18" s="160"/>
      <c r="I18" s="160">
        <v>10490685</v>
      </c>
      <c r="J18" s="160"/>
      <c r="K18" s="160">
        <v>9383251</v>
      </c>
    </row>
    <row r="19" spans="1:11" ht="20" customHeight="1">
      <c r="A19" s="60" t="s">
        <v>112</v>
      </c>
      <c r="B19" s="60"/>
      <c r="C19" s="27">
        <v>23</v>
      </c>
      <c r="D19" s="27"/>
      <c r="E19" s="160">
        <v>4818395</v>
      </c>
      <c r="F19" s="160"/>
      <c r="G19" s="160">
        <v>6310523</v>
      </c>
      <c r="H19" s="160"/>
      <c r="I19" s="160">
        <v>1044421</v>
      </c>
      <c r="J19" s="160"/>
      <c r="K19" s="160">
        <v>5885590</v>
      </c>
    </row>
    <row r="20" spans="1:11" ht="20" customHeight="1">
      <c r="A20" s="60" t="s">
        <v>91</v>
      </c>
      <c r="B20" s="60"/>
      <c r="C20" s="27">
        <v>23</v>
      </c>
      <c r="D20" s="27"/>
      <c r="E20" s="160">
        <v>67292261</v>
      </c>
      <c r="F20" s="160"/>
      <c r="G20" s="160">
        <v>54062326</v>
      </c>
      <c r="H20" s="160"/>
      <c r="I20" s="160">
        <v>52310673</v>
      </c>
      <c r="J20" s="160"/>
      <c r="K20" s="160">
        <v>47908486</v>
      </c>
    </row>
    <row r="21" spans="1:11" ht="20" customHeight="1">
      <c r="A21" s="62" t="s">
        <v>45</v>
      </c>
      <c r="B21" s="62"/>
      <c r="C21" s="27"/>
      <c r="D21" s="27"/>
      <c r="E21" s="162">
        <f>SUM(E16:E20)</f>
        <v>199489847</v>
      </c>
      <c r="F21" s="160"/>
      <c r="G21" s="162">
        <f>SUM(G16:G20)</f>
        <v>184119748</v>
      </c>
      <c r="H21" s="160"/>
      <c r="I21" s="162">
        <f>SUM(I16:I20)</f>
        <v>178846982</v>
      </c>
      <c r="J21" s="160"/>
      <c r="K21" s="162">
        <f>SUM(K16:K20)</f>
        <v>177540975</v>
      </c>
    </row>
    <row r="22" spans="1:11" ht="20" customHeight="1">
      <c r="A22" s="59" t="s">
        <v>125</v>
      </c>
      <c r="B22" s="59"/>
      <c r="C22" s="27"/>
      <c r="D22" s="27"/>
      <c r="E22" s="160">
        <f>E13-E21</f>
        <v>50886536</v>
      </c>
      <c r="F22" s="160"/>
      <c r="G22" s="160">
        <f>G13-G21</f>
        <v>47600143</v>
      </c>
      <c r="H22" s="160"/>
      <c r="I22" s="160">
        <f>I13-I21</f>
        <v>76765898</v>
      </c>
      <c r="J22" s="160"/>
      <c r="K22" s="160">
        <f>K13-K21</f>
        <v>54608836</v>
      </c>
    </row>
    <row r="23" spans="1:11" ht="20" customHeight="1">
      <c r="A23" s="63" t="s">
        <v>41</v>
      </c>
      <c r="B23" s="63"/>
      <c r="C23" s="27">
        <v>23</v>
      </c>
      <c r="D23" s="27"/>
      <c r="E23" s="160">
        <v>2931812</v>
      </c>
      <c r="F23" s="160"/>
      <c r="G23" s="160">
        <v>2728122</v>
      </c>
      <c r="H23" s="160"/>
      <c r="I23" s="160">
        <v>3156267</v>
      </c>
      <c r="J23" s="160"/>
      <c r="K23" s="160">
        <v>3186637</v>
      </c>
    </row>
    <row r="24" spans="1:11" ht="20" customHeight="1">
      <c r="A24" s="63" t="s">
        <v>147</v>
      </c>
      <c r="B24" s="63"/>
      <c r="C24" s="27"/>
      <c r="D24" s="27"/>
      <c r="E24" s="160"/>
      <c r="F24" s="160"/>
      <c r="G24" s="160"/>
      <c r="H24" s="160"/>
      <c r="I24" s="160"/>
      <c r="J24" s="160"/>
      <c r="K24" s="160"/>
    </row>
    <row r="25" spans="1:11" ht="20" customHeight="1">
      <c r="A25" s="101" t="s">
        <v>148</v>
      </c>
      <c r="B25" s="63"/>
      <c r="C25" s="27"/>
      <c r="D25" s="27"/>
      <c r="E25" s="161">
        <v>2956295</v>
      </c>
      <c r="F25" s="160"/>
      <c r="G25" s="161">
        <v>862079</v>
      </c>
      <c r="H25" s="160"/>
      <c r="I25" s="161">
        <v>2956295</v>
      </c>
      <c r="J25" s="160"/>
      <c r="K25" s="161">
        <v>862079</v>
      </c>
    </row>
    <row r="26" spans="1:11" ht="20" customHeight="1">
      <c r="A26" s="59" t="s">
        <v>123</v>
      </c>
      <c r="B26" s="59"/>
      <c r="C26" s="27"/>
      <c r="D26" s="27"/>
      <c r="E26" s="160">
        <f>E22-E23-E25</f>
        <v>44998429</v>
      </c>
      <c r="F26" s="160"/>
      <c r="G26" s="160">
        <f>G22-G23-G25</f>
        <v>44009942</v>
      </c>
      <c r="H26" s="160"/>
      <c r="I26" s="160">
        <f>I22-I23-I25</f>
        <v>70653336</v>
      </c>
      <c r="J26" s="160"/>
      <c r="K26" s="160">
        <f>K22-K23-K25</f>
        <v>50560120</v>
      </c>
    </row>
    <row r="27" spans="1:11" ht="20" customHeight="1">
      <c r="A27" s="63" t="s">
        <v>142</v>
      </c>
      <c r="B27" s="63"/>
      <c r="C27" s="27">
        <v>15</v>
      </c>
      <c r="D27" s="27"/>
      <c r="E27" s="160">
        <v>13261734</v>
      </c>
      <c r="F27" s="160"/>
      <c r="G27" s="160">
        <v>8725118</v>
      </c>
      <c r="H27" s="160"/>
      <c r="I27" s="160">
        <v>14872329</v>
      </c>
      <c r="J27" s="160"/>
      <c r="K27" s="160">
        <v>10035087</v>
      </c>
    </row>
    <row r="28" spans="1:11" ht="20" customHeight="1">
      <c r="A28" s="59" t="s">
        <v>214</v>
      </c>
      <c r="B28" s="59"/>
      <c r="E28" s="162">
        <f>E26-E27</f>
        <v>31736695</v>
      </c>
      <c r="F28" s="160"/>
      <c r="G28" s="162">
        <f>G26-G27</f>
        <v>35284824</v>
      </c>
      <c r="H28" s="160"/>
      <c r="I28" s="162">
        <f>I26-I27</f>
        <v>55781007</v>
      </c>
      <c r="J28" s="160"/>
      <c r="K28" s="162">
        <f>K26-K27</f>
        <v>40525033</v>
      </c>
    </row>
    <row r="29" spans="1:11" ht="6" customHeight="1">
      <c r="A29" s="59"/>
      <c r="B29" s="59"/>
      <c r="E29" s="11"/>
      <c r="G29" s="11"/>
      <c r="H29" s="13"/>
      <c r="I29" s="11"/>
      <c r="J29" s="11"/>
      <c r="K29" s="11"/>
    </row>
    <row r="30" spans="1:11" ht="20" customHeight="1">
      <c r="A30" s="100" t="s">
        <v>113</v>
      </c>
      <c r="B30" s="100"/>
      <c r="E30" s="11"/>
      <c r="G30" s="11"/>
      <c r="H30" s="13"/>
      <c r="I30" s="11"/>
      <c r="J30" s="11"/>
      <c r="K30" s="11"/>
    </row>
    <row r="31" spans="1:11" ht="20" customHeight="1">
      <c r="A31" s="104" t="s">
        <v>134</v>
      </c>
      <c r="B31" s="104"/>
      <c r="C31" s="27"/>
      <c r="D31" s="27"/>
      <c r="E31" s="54"/>
      <c r="F31" s="27"/>
      <c r="G31" s="54"/>
      <c r="H31" s="13"/>
      <c r="I31" s="11"/>
      <c r="J31" s="11"/>
      <c r="K31" s="11"/>
    </row>
    <row r="32" spans="1:11" ht="20" customHeight="1">
      <c r="A32" s="101" t="s">
        <v>74</v>
      </c>
      <c r="B32" s="101"/>
      <c r="E32" s="11"/>
      <c r="G32" s="11"/>
      <c r="H32" s="13"/>
      <c r="I32" s="11"/>
      <c r="J32" s="11"/>
      <c r="K32" s="11"/>
    </row>
    <row r="33" spans="1:12" ht="20" customHeight="1">
      <c r="A33" s="171" t="s">
        <v>188</v>
      </c>
      <c r="B33" s="102"/>
      <c r="C33" s="27"/>
      <c r="D33" s="27"/>
      <c r="E33" s="54"/>
      <c r="F33" s="27"/>
      <c r="G33" s="54"/>
      <c r="H33" s="54"/>
      <c r="I33" s="54"/>
      <c r="J33" s="54"/>
      <c r="K33" s="54"/>
    </row>
    <row r="34" spans="1:12" ht="20" customHeight="1">
      <c r="A34" s="170" t="s">
        <v>179</v>
      </c>
      <c r="B34" s="103"/>
      <c r="C34" s="27"/>
      <c r="D34" s="27"/>
      <c r="E34" s="160">
        <v>-544700</v>
      </c>
      <c r="F34" s="160"/>
      <c r="G34" s="160">
        <v>0</v>
      </c>
      <c r="H34" s="160"/>
      <c r="I34" s="160">
        <v>-544700</v>
      </c>
      <c r="J34" s="160"/>
      <c r="K34" s="160">
        <v>0</v>
      </c>
    </row>
    <row r="35" spans="1:12" ht="20" customHeight="1">
      <c r="A35" s="171" t="s">
        <v>151</v>
      </c>
      <c r="B35" s="103"/>
      <c r="C35" s="27"/>
      <c r="D35" s="27"/>
      <c r="E35" s="160">
        <v>-756311</v>
      </c>
      <c r="F35" s="160"/>
      <c r="G35" s="160">
        <v>-1730392</v>
      </c>
      <c r="H35" s="160"/>
      <c r="I35" s="160">
        <v>-717867</v>
      </c>
      <c r="J35" s="160"/>
      <c r="K35" s="160">
        <v>-1730392</v>
      </c>
    </row>
    <row r="36" spans="1:12" ht="20" customHeight="1">
      <c r="A36" s="172" t="s">
        <v>75</v>
      </c>
      <c r="B36" s="102"/>
      <c r="C36" s="27"/>
      <c r="D36" s="27"/>
      <c r="E36" s="160"/>
      <c r="F36" s="160"/>
      <c r="G36" s="160"/>
      <c r="H36" s="160"/>
      <c r="I36" s="160"/>
      <c r="J36" s="160"/>
      <c r="K36" s="160"/>
    </row>
    <row r="37" spans="1:12" ht="20" customHeight="1">
      <c r="A37" s="170" t="s">
        <v>74</v>
      </c>
      <c r="B37" s="103"/>
      <c r="C37" s="27"/>
      <c r="D37" s="27"/>
      <c r="E37" s="161">
        <v>151262</v>
      </c>
      <c r="F37" s="160"/>
      <c r="G37" s="161">
        <v>346078</v>
      </c>
      <c r="H37" s="160"/>
      <c r="I37" s="161">
        <v>143574</v>
      </c>
      <c r="J37" s="160"/>
      <c r="K37" s="161">
        <v>346078</v>
      </c>
    </row>
    <row r="38" spans="1:12" ht="20" customHeight="1">
      <c r="A38" s="172" t="s">
        <v>135</v>
      </c>
      <c r="B38" s="69"/>
      <c r="E38" s="160"/>
      <c r="F38" s="160"/>
      <c r="G38" s="160"/>
      <c r="H38" s="160"/>
      <c r="I38" s="160"/>
      <c r="J38" s="160"/>
      <c r="K38" s="160"/>
    </row>
    <row r="39" spans="1:12" ht="20" customHeight="1">
      <c r="A39" s="182" t="s">
        <v>211</v>
      </c>
      <c r="B39" s="182"/>
      <c r="E39" s="160">
        <f>SUM(E34:E37)</f>
        <v>-1149749</v>
      </c>
      <c r="F39" s="160"/>
      <c r="G39" s="160">
        <f>SUM(G34:G37)</f>
        <v>-1384314</v>
      </c>
      <c r="H39" s="160"/>
      <c r="I39" s="160">
        <f>SUM(I34:I37)</f>
        <v>-1118993</v>
      </c>
      <c r="J39" s="160"/>
      <c r="K39" s="160">
        <f>SUM(K34:K37)</f>
        <v>-1384314</v>
      </c>
    </row>
    <row r="40" spans="1:12" ht="20" customHeight="1">
      <c r="A40" s="105" t="s">
        <v>212</v>
      </c>
      <c r="B40" s="105"/>
      <c r="E40" s="162">
        <f>E39</f>
        <v>-1149749</v>
      </c>
      <c r="F40" s="160"/>
      <c r="G40" s="162">
        <f>G39</f>
        <v>-1384314</v>
      </c>
      <c r="H40" s="160"/>
      <c r="I40" s="162">
        <f>I39</f>
        <v>-1118993</v>
      </c>
      <c r="J40" s="160"/>
      <c r="K40" s="162">
        <f>K39</f>
        <v>-1384314</v>
      </c>
    </row>
    <row r="41" spans="1:12" ht="20" customHeight="1" thickBot="1">
      <c r="A41" s="59" t="s">
        <v>213</v>
      </c>
      <c r="B41" s="59"/>
      <c r="C41" s="27"/>
      <c r="D41" s="27"/>
      <c r="E41" s="163">
        <f>E28+E40</f>
        <v>30586946</v>
      </c>
      <c r="F41" s="160"/>
      <c r="G41" s="163">
        <f>G28+G40</f>
        <v>33900510</v>
      </c>
      <c r="H41" s="160"/>
      <c r="I41" s="163">
        <f>I28+I40</f>
        <v>54662014</v>
      </c>
      <c r="J41" s="160"/>
      <c r="K41" s="163">
        <f>K28+K40</f>
        <v>39140719</v>
      </c>
    </row>
    <row r="42" spans="1:12" ht="6" customHeight="1" thickTop="1">
      <c r="A42" s="64"/>
      <c r="B42" s="64"/>
      <c r="C42" s="27"/>
      <c r="D42" s="27"/>
      <c r="E42" s="9"/>
      <c r="F42" s="27"/>
      <c r="G42" s="9"/>
      <c r="H42" s="9"/>
      <c r="I42" s="9"/>
      <c r="J42" s="9"/>
      <c r="K42" s="9"/>
    </row>
    <row r="43" spans="1:12" ht="20" customHeight="1">
      <c r="A43" s="59" t="s">
        <v>145</v>
      </c>
      <c r="B43" s="59"/>
      <c r="C43" s="27"/>
      <c r="D43" s="27"/>
      <c r="E43" s="65"/>
      <c r="F43" s="27"/>
      <c r="G43" s="65"/>
      <c r="H43" s="65"/>
      <c r="I43" s="65"/>
      <c r="J43" s="65"/>
      <c r="K43" s="65"/>
    </row>
    <row r="44" spans="1:12" ht="20" customHeight="1">
      <c r="A44" s="60" t="s">
        <v>136</v>
      </c>
      <c r="B44" s="63"/>
      <c r="C44" s="27"/>
      <c r="D44" s="27"/>
      <c r="E44" s="160">
        <f>E28-E45</f>
        <v>31873818</v>
      </c>
      <c r="F44" s="160"/>
      <c r="G44" s="160">
        <v>35415002</v>
      </c>
      <c r="H44" s="160"/>
      <c r="I44" s="160">
        <f>I28</f>
        <v>55781007</v>
      </c>
      <c r="J44" s="160"/>
      <c r="K44" s="160">
        <f>K28</f>
        <v>40525033</v>
      </c>
      <c r="L44" s="65"/>
    </row>
    <row r="45" spans="1:12" ht="20" customHeight="1">
      <c r="A45" s="60" t="s">
        <v>66</v>
      </c>
      <c r="B45" s="63"/>
      <c r="C45" s="27"/>
      <c r="D45" s="27"/>
      <c r="E45" s="160">
        <v>-137123</v>
      </c>
      <c r="F45" s="160"/>
      <c r="G45" s="160">
        <v>-130178</v>
      </c>
      <c r="H45" s="160"/>
      <c r="I45" s="160">
        <v>0</v>
      </c>
      <c r="J45" s="160"/>
      <c r="K45" s="160">
        <v>0</v>
      </c>
    </row>
    <row r="46" spans="1:12" ht="20" customHeight="1" thickBot="1">
      <c r="A46" s="66"/>
      <c r="B46" s="66"/>
      <c r="C46" s="27"/>
      <c r="D46" s="27"/>
      <c r="E46" s="163">
        <f>SUM(E44:E45)</f>
        <v>31736695</v>
      </c>
      <c r="F46" s="160"/>
      <c r="G46" s="163">
        <f>SUM(G44:G45)</f>
        <v>35284824</v>
      </c>
      <c r="H46" s="160"/>
      <c r="I46" s="163">
        <f>SUM(I44:I45)</f>
        <v>55781007</v>
      </c>
      <c r="J46" s="160"/>
      <c r="K46" s="163">
        <f>SUM(K44:K45)</f>
        <v>40525033</v>
      </c>
    </row>
    <row r="47" spans="1:12" ht="6" customHeight="1" thickTop="1">
      <c r="C47" s="27"/>
      <c r="D47" s="27"/>
      <c r="E47" s="13"/>
      <c r="F47" s="27"/>
      <c r="G47" s="13"/>
      <c r="H47" s="13"/>
      <c r="I47" s="13"/>
      <c r="J47" s="13"/>
      <c r="K47" s="13"/>
    </row>
    <row r="48" spans="1:12" ht="20" customHeight="1">
      <c r="A48" s="59" t="s">
        <v>146</v>
      </c>
      <c r="B48" s="59"/>
      <c r="C48" s="27"/>
      <c r="D48" s="27"/>
      <c r="E48" s="11"/>
      <c r="F48" s="27"/>
      <c r="G48" s="11"/>
      <c r="H48" s="11"/>
      <c r="I48" s="11"/>
      <c r="J48" s="11"/>
      <c r="K48" s="11"/>
    </row>
    <row r="49" spans="1:11" ht="20" customHeight="1">
      <c r="A49" s="60" t="s">
        <v>136</v>
      </c>
      <c r="B49" s="63"/>
      <c r="C49" s="27"/>
      <c r="D49" s="27"/>
      <c r="E49" s="160">
        <f>E41-E50</f>
        <v>30724069</v>
      </c>
      <c r="F49" s="160"/>
      <c r="G49" s="160">
        <f>G41-G50</f>
        <v>34030688</v>
      </c>
      <c r="H49" s="160"/>
      <c r="I49" s="160">
        <f>I41</f>
        <v>54662014</v>
      </c>
      <c r="J49" s="160"/>
      <c r="K49" s="160">
        <f>K41</f>
        <v>39140719</v>
      </c>
    </row>
    <row r="50" spans="1:11" ht="20" customHeight="1">
      <c r="A50" s="60" t="s">
        <v>66</v>
      </c>
      <c r="B50" s="63"/>
      <c r="C50" s="27"/>
      <c r="D50" s="27"/>
      <c r="E50" s="160">
        <v>-137123</v>
      </c>
      <c r="F50" s="160"/>
      <c r="G50" s="160">
        <v>-130178</v>
      </c>
      <c r="H50" s="160"/>
      <c r="I50" s="160">
        <v>0</v>
      </c>
      <c r="J50" s="160"/>
      <c r="K50" s="160">
        <v>0</v>
      </c>
    </row>
    <row r="51" spans="1:11" ht="20" customHeight="1" thickBot="1">
      <c r="A51" s="66"/>
      <c r="B51" s="66"/>
      <c r="C51" s="27"/>
      <c r="D51" s="27"/>
      <c r="E51" s="163">
        <f>SUM(E49:E50)</f>
        <v>30586946</v>
      </c>
      <c r="F51" s="160"/>
      <c r="G51" s="163">
        <f>SUM(G49:G50)</f>
        <v>33900510</v>
      </c>
      <c r="H51" s="160"/>
      <c r="I51" s="163">
        <f>SUM(I49:I50)</f>
        <v>54662014</v>
      </c>
      <c r="J51" s="160"/>
      <c r="K51" s="163">
        <f>SUM(K49:K50)</f>
        <v>39140719</v>
      </c>
    </row>
    <row r="52" spans="1:11" ht="6" customHeight="1" thickTop="1">
      <c r="C52" s="27"/>
      <c r="D52" s="27"/>
      <c r="E52" s="67"/>
      <c r="F52" s="27"/>
      <c r="G52" s="67"/>
      <c r="H52" s="67"/>
      <c r="I52" s="67"/>
      <c r="J52" s="31"/>
      <c r="K52" s="67"/>
    </row>
    <row r="53" spans="1:11" ht="20" customHeight="1">
      <c r="A53" s="59" t="s">
        <v>126</v>
      </c>
      <c r="B53" s="59"/>
      <c r="C53" s="27">
        <v>24</v>
      </c>
      <c r="D53" s="27"/>
      <c r="E53" s="68"/>
      <c r="F53" s="27"/>
      <c r="G53" s="68"/>
      <c r="H53" s="68"/>
      <c r="I53" s="68"/>
      <c r="J53" s="68"/>
      <c r="K53" s="68"/>
    </row>
    <row r="54" spans="1:11" ht="20" customHeight="1" thickBot="1">
      <c r="A54" s="60" t="s">
        <v>137</v>
      </c>
      <c r="B54" s="69"/>
      <c r="C54" s="27"/>
      <c r="D54" s="27"/>
      <c r="E54" s="165">
        <f>E44/E56</f>
        <v>0.16934415684250836</v>
      </c>
      <c r="F54" s="160"/>
      <c r="G54" s="165">
        <f>G44/G56</f>
        <v>0.23610001333333333</v>
      </c>
      <c r="H54" s="160"/>
      <c r="I54" s="165">
        <f>I44/I56</f>
        <v>0.29636197327352048</v>
      </c>
      <c r="J54" s="68"/>
      <c r="K54" s="165">
        <f>K44/K56</f>
        <v>0.27016688666666666</v>
      </c>
    </row>
    <row r="55" spans="1:11" ht="6" customHeight="1" thickTop="1">
      <c r="A55" s="60"/>
      <c r="B55" s="70"/>
      <c r="E55" s="54"/>
      <c r="G55" s="54"/>
      <c r="H55" s="54"/>
      <c r="I55" s="54"/>
      <c r="J55" s="68"/>
      <c r="K55" s="54"/>
    </row>
    <row r="56" spans="1:11" ht="20" customHeight="1" thickBot="1">
      <c r="A56" s="173" t="s">
        <v>67</v>
      </c>
      <c r="B56" s="71"/>
      <c r="E56" s="164">
        <v>188219178</v>
      </c>
      <c r="F56" s="160"/>
      <c r="G56" s="164">
        <v>150000000</v>
      </c>
      <c r="H56" s="160"/>
      <c r="I56" s="164">
        <v>188219178</v>
      </c>
      <c r="J56" s="160"/>
      <c r="K56" s="164">
        <v>150000000</v>
      </c>
    </row>
    <row r="57" spans="1:11" ht="16" thickTop="1">
      <c r="A57" s="71"/>
      <c r="B57" s="71"/>
      <c r="E57" s="11"/>
      <c r="G57" s="11"/>
      <c r="H57" s="72"/>
      <c r="I57" s="11"/>
      <c r="J57" s="72"/>
      <c r="K57" s="11"/>
    </row>
    <row r="58" spans="1:11" ht="20" customHeight="1">
      <c r="A58" s="175" t="s">
        <v>162</v>
      </c>
      <c r="B58" s="175"/>
      <c r="C58" s="175"/>
      <c r="D58" s="175"/>
      <c r="E58" s="175"/>
      <c r="F58" s="30"/>
      <c r="G58" s="30"/>
    </row>
  </sheetData>
  <mergeCells count="10">
    <mergeCell ref="A58:E58"/>
    <mergeCell ref="I7:K7"/>
    <mergeCell ref="A1:K1"/>
    <mergeCell ref="A2:K2"/>
    <mergeCell ref="A3:K3"/>
    <mergeCell ref="A4:K4"/>
    <mergeCell ref="I6:K6"/>
    <mergeCell ref="D6:H6"/>
    <mergeCell ref="D7:H7"/>
    <mergeCell ref="A39:B39"/>
  </mergeCells>
  <pageMargins left="0.8" right="0.3" top="1" bottom="0.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C35"/>
  <sheetViews>
    <sheetView topLeftCell="A19" zoomScaleNormal="100" zoomScaleSheetLayoutView="81" zoomScalePageLayoutView="58" workbookViewId="0">
      <selection activeCell="O30" sqref="O30"/>
    </sheetView>
  </sheetViews>
  <sheetFormatPr defaultColWidth="9.1796875" defaultRowHeight="20" customHeight="1"/>
  <cols>
    <col min="1" max="1" width="38.26953125" style="3" customWidth="1"/>
    <col min="2" max="2" width="4.81640625" style="3" bestFit="1" customWidth="1"/>
    <col min="3" max="3" width="11.90625" style="3" hidden="1" customWidth="1"/>
    <col min="4" max="4" width="1" style="3" hidden="1" customWidth="1"/>
    <col min="5" max="5" width="14.6328125" style="3" hidden="1" customWidth="1"/>
    <col min="6" max="6" width="1.08984375" style="3" customWidth="1"/>
    <col min="7" max="7" width="11.36328125" style="3" customWidth="1"/>
    <col min="8" max="8" width="1.08984375" style="3" customWidth="1"/>
    <col min="9" max="9" width="10.81640625" style="3" customWidth="1"/>
    <col min="10" max="10" width="1.08984375" style="3" customWidth="1"/>
    <col min="11" max="11" width="12.6328125" style="3" customWidth="1"/>
    <col min="12" max="12" width="1.08984375" style="3" customWidth="1"/>
    <col min="13" max="13" width="11.453125" style="3" customWidth="1"/>
    <col min="14" max="14" width="1.08984375" style="3" customWidth="1"/>
    <col min="15" max="15" width="12.08984375" style="3" customWidth="1"/>
    <col min="16" max="16" width="1.08984375" style="3" customWidth="1"/>
    <col min="17" max="17" width="16.36328125" style="3" customWidth="1"/>
    <col min="18" max="18" width="1.08984375" style="3" customWidth="1"/>
    <col min="19" max="19" width="14.1796875" style="3" customWidth="1"/>
    <col min="20" max="20" width="1.08984375" style="3" customWidth="1"/>
    <col min="21" max="21" width="11.90625" style="3" customWidth="1"/>
    <col min="22" max="22" width="1.08984375" style="3" customWidth="1"/>
    <col min="23" max="23" width="13.54296875" style="3" customWidth="1"/>
    <col min="24" max="24" width="1.08984375" style="3" customWidth="1"/>
    <col min="25" max="25" width="11.26953125" style="3" customWidth="1"/>
    <col min="26" max="26" width="1.08984375" style="3" customWidth="1"/>
    <col min="27" max="27" width="11.1796875" style="3" customWidth="1"/>
    <col min="28" max="16384" width="9.1796875" style="3"/>
  </cols>
  <sheetData>
    <row r="1" spans="1:29" ht="20" customHeight="1">
      <c r="A1" s="185" t="s">
        <v>132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</row>
    <row r="2" spans="1:29" ht="20" customHeight="1">
      <c r="A2" s="186" t="s">
        <v>46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</row>
    <row r="3" spans="1:29" ht="20" customHeight="1">
      <c r="A3" s="186" t="s">
        <v>167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</row>
    <row r="4" spans="1:29" ht="20" customHeight="1">
      <c r="A4" s="187" t="s">
        <v>101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</row>
    <row r="5" spans="1:29" ht="9" customHeight="1">
      <c r="C5" s="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"/>
      <c r="X5" s="1"/>
      <c r="Y5" s="1"/>
      <c r="Z5" s="1"/>
      <c r="AA5" s="1"/>
    </row>
    <row r="6" spans="1:29" s="124" customFormat="1" ht="20" customHeight="1">
      <c r="C6" s="188" t="s">
        <v>9</v>
      </c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</row>
    <row r="7" spans="1:29" s="127" customFormat="1" ht="19.75" customHeight="1">
      <c r="G7" s="126"/>
      <c r="H7" s="126"/>
      <c r="J7" s="126"/>
      <c r="K7" s="129" t="s">
        <v>183</v>
      </c>
      <c r="L7" s="126"/>
      <c r="M7" s="183" t="s">
        <v>35</v>
      </c>
      <c r="N7" s="183"/>
      <c r="O7" s="183"/>
      <c r="P7" s="128"/>
      <c r="Q7" s="184" t="s">
        <v>73</v>
      </c>
      <c r="R7" s="184"/>
      <c r="S7" s="184"/>
      <c r="T7" s="184"/>
      <c r="U7" s="184"/>
      <c r="V7" s="128"/>
      <c r="W7" s="129" t="s">
        <v>4</v>
      </c>
      <c r="X7" s="130"/>
      <c r="Y7" s="131"/>
      <c r="Z7" s="131"/>
      <c r="AA7" s="131"/>
      <c r="AC7" s="124"/>
    </row>
    <row r="8" spans="1:29" s="127" customFormat="1" ht="20" customHeight="1">
      <c r="B8" s="125"/>
      <c r="G8" s="129" t="s">
        <v>116</v>
      </c>
      <c r="H8" s="131"/>
      <c r="J8" s="132"/>
      <c r="K8" s="126" t="s">
        <v>184</v>
      </c>
      <c r="L8" s="132"/>
      <c r="M8" s="133" t="s">
        <v>17</v>
      </c>
      <c r="N8" s="131"/>
      <c r="O8" s="133" t="s">
        <v>3</v>
      </c>
      <c r="P8" s="129"/>
      <c r="Q8" s="134" t="s">
        <v>186</v>
      </c>
      <c r="S8" s="134" t="s">
        <v>190</v>
      </c>
      <c r="U8" s="126" t="s">
        <v>33</v>
      </c>
      <c r="W8" s="126" t="s">
        <v>174</v>
      </c>
      <c r="X8" s="126"/>
      <c r="Y8" s="131"/>
      <c r="Z8" s="131"/>
      <c r="AC8" s="124"/>
    </row>
    <row r="9" spans="1:29" s="127" customFormat="1" ht="20" customHeight="1">
      <c r="B9" s="125"/>
      <c r="C9" s="126" t="s">
        <v>116</v>
      </c>
      <c r="E9" s="126" t="s">
        <v>95</v>
      </c>
      <c r="G9" s="129" t="s">
        <v>117</v>
      </c>
      <c r="H9" s="126"/>
      <c r="I9" s="126" t="s">
        <v>95</v>
      </c>
      <c r="J9" s="135"/>
      <c r="K9" s="126" t="s">
        <v>185</v>
      </c>
      <c r="L9" s="135"/>
      <c r="M9" s="136"/>
      <c r="P9" s="129"/>
      <c r="Q9" s="134" t="s">
        <v>187</v>
      </c>
      <c r="S9" s="134" t="s">
        <v>171</v>
      </c>
      <c r="U9" s="126" t="s">
        <v>34</v>
      </c>
      <c r="W9" s="126" t="s">
        <v>175</v>
      </c>
      <c r="X9" s="126"/>
      <c r="Y9" s="131"/>
      <c r="Z9" s="131"/>
      <c r="AA9" s="129" t="s">
        <v>4</v>
      </c>
      <c r="AC9" s="124"/>
    </row>
    <row r="10" spans="1:29" s="127" customFormat="1" ht="20" customHeight="1">
      <c r="B10" s="125"/>
      <c r="C10" s="126" t="s">
        <v>117</v>
      </c>
      <c r="E10" s="126" t="s">
        <v>97</v>
      </c>
      <c r="G10" s="126" t="s">
        <v>99</v>
      </c>
      <c r="H10" s="126"/>
      <c r="I10" s="126" t="s">
        <v>99</v>
      </c>
      <c r="J10" s="135"/>
      <c r="K10" s="126" t="s">
        <v>193</v>
      </c>
      <c r="L10" s="135"/>
      <c r="M10" s="136" t="s">
        <v>100</v>
      </c>
      <c r="N10" s="131"/>
      <c r="O10" s="131"/>
      <c r="P10" s="126"/>
      <c r="Q10" s="134" t="s">
        <v>189</v>
      </c>
      <c r="S10" s="134" t="s">
        <v>173</v>
      </c>
      <c r="U10" s="126" t="s">
        <v>47</v>
      </c>
      <c r="W10" s="126" t="s">
        <v>176</v>
      </c>
      <c r="X10" s="126"/>
      <c r="Y10" s="131" t="s">
        <v>50</v>
      </c>
      <c r="Z10" s="131"/>
      <c r="AA10" s="129" t="s">
        <v>47</v>
      </c>
      <c r="AC10" s="124"/>
    </row>
    <row r="11" spans="1:29" s="127" customFormat="1" ht="20" customHeight="1">
      <c r="B11" s="125" t="s">
        <v>0</v>
      </c>
      <c r="C11" s="126" t="s">
        <v>96</v>
      </c>
      <c r="D11" s="137"/>
      <c r="E11" s="126"/>
      <c r="G11" s="126" t="s">
        <v>2</v>
      </c>
      <c r="H11" s="126"/>
      <c r="I11" s="126" t="s">
        <v>170</v>
      </c>
      <c r="J11" s="135"/>
      <c r="K11" s="126" t="s">
        <v>194</v>
      </c>
      <c r="L11" s="135"/>
      <c r="M11" s="131" t="s">
        <v>48</v>
      </c>
      <c r="N11" s="131"/>
      <c r="O11" s="131"/>
      <c r="P11" s="126"/>
      <c r="Q11" s="126" t="s">
        <v>179</v>
      </c>
      <c r="R11" s="135"/>
      <c r="S11" s="126" t="s">
        <v>172</v>
      </c>
      <c r="T11" s="135"/>
      <c r="U11" s="126" t="s">
        <v>31</v>
      </c>
      <c r="V11" s="135"/>
      <c r="W11" s="126" t="s">
        <v>32</v>
      </c>
      <c r="X11" s="126"/>
      <c r="Y11" s="131" t="s">
        <v>51</v>
      </c>
      <c r="Z11" s="131"/>
      <c r="AA11" s="129" t="s">
        <v>31</v>
      </c>
      <c r="AC11" s="124"/>
    </row>
    <row r="12" spans="1:29" s="127" customFormat="1" ht="20" customHeight="1">
      <c r="C12" s="126" t="s">
        <v>2</v>
      </c>
      <c r="D12" s="137"/>
      <c r="E12" s="126"/>
      <c r="G12" s="126"/>
      <c r="H12" s="126"/>
      <c r="I12" s="126"/>
      <c r="J12" s="135"/>
      <c r="K12" s="126"/>
      <c r="L12" s="135"/>
      <c r="N12" s="131"/>
      <c r="O12" s="131"/>
      <c r="P12" s="126"/>
      <c r="Q12" s="126"/>
      <c r="R12" s="135"/>
      <c r="S12" s="126"/>
      <c r="T12" s="135"/>
      <c r="U12" s="126"/>
      <c r="V12" s="135"/>
      <c r="W12" s="126"/>
      <c r="X12" s="126"/>
      <c r="Y12" s="131"/>
      <c r="Z12" s="131"/>
      <c r="AA12" s="129"/>
      <c r="AC12" s="124"/>
    </row>
    <row r="13" spans="1:29" s="124" customFormat="1" ht="20" customHeight="1">
      <c r="A13" s="135" t="s">
        <v>92</v>
      </c>
      <c r="B13" s="135"/>
      <c r="C13" s="138"/>
      <c r="D13" s="139"/>
      <c r="E13" s="138"/>
      <c r="F13" s="139"/>
      <c r="G13" s="138">
        <v>75000000</v>
      </c>
      <c r="H13" s="138"/>
      <c r="I13" s="138">
        <v>18742932</v>
      </c>
      <c r="J13" s="138"/>
      <c r="K13" s="138">
        <v>0</v>
      </c>
      <c r="L13" s="138"/>
      <c r="M13" s="138">
        <v>2100000</v>
      </c>
      <c r="N13" s="138"/>
      <c r="O13" s="138">
        <v>13479122</v>
      </c>
      <c r="P13" s="138"/>
      <c r="Q13" s="138">
        <v>0</v>
      </c>
      <c r="R13" s="138"/>
      <c r="S13" s="138">
        <v>407701</v>
      </c>
      <c r="T13" s="138"/>
      <c r="U13" s="138">
        <f>SUM(Q13,S13)</f>
        <v>407701</v>
      </c>
      <c r="V13" s="138"/>
      <c r="W13" s="138">
        <f>SUM(G13:O13,U13)</f>
        <v>109729755</v>
      </c>
      <c r="X13" s="138"/>
      <c r="Y13" s="138">
        <v>0</v>
      </c>
      <c r="Z13" s="138"/>
      <c r="AA13" s="138">
        <f>SUM(W13:Y13)</f>
        <v>109729755</v>
      </c>
    </row>
    <row r="14" spans="1:29" s="124" customFormat="1" ht="20" customHeight="1">
      <c r="A14" s="135" t="s">
        <v>94</v>
      </c>
      <c r="B14" s="142"/>
      <c r="C14" s="138"/>
      <c r="D14" s="143"/>
      <c r="E14" s="138"/>
      <c r="F14" s="143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</row>
    <row r="15" spans="1:29" s="124" customFormat="1" ht="20" customHeight="1">
      <c r="A15" s="144" t="s">
        <v>140</v>
      </c>
      <c r="B15" s="142"/>
      <c r="C15" s="138"/>
      <c r="D15" s="143"/>
      <c r="E15" s="138"/>
      <c r="F15" s="143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</row>
    <row r="16" spans="1:29" s="124" customFormat="1" ht="20" customHeight="1">
      <c r="A16" s="144" t="s">
        <v>141</v>
      </c>
      <c r="B16" s="145"/>
      <c r="C16" s="138"/>
      <c r="D16" s="139"/>
      <c r="E16" s="138"/>
      <c r="F16" s="139"/>
      <c r="G16" s="138">
        <v>0</v>
      </c>
      <c r="H16" s="138"/>
      <c r="I16" s="138">
        <v>0</v>
      </c>
      <c r="J16" s="138"/>
      <c r="K16" s="138">
        <v>0</v>
      </c>
      <c r="L16" s="138"/>
      <c r="M16" s="138">
        <v>0</v>
      </c>
      <c r="N16" s="138"/>
      <c r="O16" s="138">
        <v>0</v>
      </c>
      <c r="P16" s="138"/>
      <c r="Q16" s="138">
        <v>0</v>
      </c>
      <c r="R16" s="138"/>
      <c r="S16" s="138">
        <v>0</v>
      </c>
      <c r="T16" s="138"/>
      <c r="U16" s="138">
        <f t="shared" ref="U16:U18" si="0">SUM(Q16,S16)</f>
        <v>0</v>
      </c>
      <c r="V16" s="138"/>
      <c r="W16" s="138">
        <f>SUM(G16:O16,U16)</f>
        <v>0</v>
      </c>
      <c r="X16" s="138"/>
      <c r="Y16" s="138">
        <v>500035</v>
      </c>
      <c r="Z16" s="138"/>
      <c r="AA16" s="138">
        <f>SUM(W16:Y16)</f>
        <v>500035</v>
      </c>
    </row>
    <row r="17" spans="1:27" s="124" customFormat="1" ht="20" customHeight="1">
      <c r="A17" s="144" t="s">
        <v>154</v>
      </c>
      <c r="B17" s="145">
        <v>22</v>
      </c>
      <c r="C17" s="138"/>
      <c r="D17" s="139"/>
      <c r="E17" s="138"/>
      <c r="F17" s="139"/>
      <c r="G17" s="138">
        <v>0</v>
      </c>
      <c r="H17" s="138"/>
      <c r="I17" s="138">
        <v>0</v>
      </c>
      <c r="J17" s="138"/>
      <c r="K17" s="138">
        <v>0</v>
      </c>
      <c r="L17" s="138"/>
      <c r="M17" s="138">
        <v>2100000</v>
      </c>
      <c r="N17" s="138"/>
      <c r="O17" s="138">
        <v>-2100000</v>
      </c>
      <c r="P17" s="138"/>
      <c r="Q17" s="138">
        <v>0</v>
      </c>
      <c r="R17" s="138"/>
      <c r="S17" s="138">
        <v>0</v>
      </c>
      <c r="T17" s="138"/>
      <c r="U17" s="138">
        <f t="shared" si="0"/>
        <v>0</v>
      </c>
      <c r="V17" s="138"/>
      <c r="W17" s="138">
        <f>SUM(G17:O17,U17)</f>
        <v>0</v>
      </c>
      <c r="X17" s="138"/>
      <c r="Y17" s="138">
        <v>0</v>
      </c>
      <c r="Z17" s="138"/>
      <c r="AA17" s="138">
        <f>SUM(W17:Y17)</f>
        <v>0</v>
      </c>
    </row>
    <row r="18" spans="1:27" s="124" customFormat="1" ht="20" customHeight="1">
      <c r="A18" s="144" t="s">
        <v>152</v>
      </c>
      <c r="B18" s="142"/>
      <c r="C18" s="138"/>
      <c r="D18" s="139"/>
      <c r="E18" s="138"/>
      <c r="F18" s="139"/>
      <c r="G18" s="138">
        <v>0</v>
      </c>
      <c r="H18" s="138"/>
      <c r="I18" s="138">
        <v>0</v>
      </c>
      <c r="J18" s="138"/>
      <c r="K18" s="138">
        <v>0</v>
      </c>
      <c r="L18" s="138"/>
      <c r="M18" s="138">
        <v>0</v>
      </c>
      <c r="N18" s="138"/>
      <c r="O18" s="138">
        <f>PL!G44</f>
        <v>35415002</v>
      </c>
      <c r="P18" s="138"/>
      <c r="Q18" s="138">
        <f>PL!G34</f>
        <v>0</v>
      </c>
      <c r="R18" s="138"/>
      <c r="S18" s="138">
        <f>PL!G35+PL!G37</f>
        <v>-1384314</v>
      </c>
      <c r="T18" s="138"/>
      <c r="U18" s="138">
        <f t="shared" si="0"/>
        <v>-1384314</v>
      </c>
      <c r="V18" s="138"/>
      <c r="W18" s="138">
        <f>SUM(G18:O18,U18)</f>
        <v>34030688</v>
      </c>
      <c r="X18" s="138"/>
      <c r="Y18" s="138">
        <f>PL!G50</f>
        <v>-130178</v>
      </c>
      <c r="Z18" s="138"/>
      <c r="AA18" s="138">
        <f>SUM(W18:Y18)</f>
        <v>33900510</v>
      </c>
    </row>
    <row r="19" spans="1:27" s="124" customFormat="1" ht="20" customHeight="1">
      <c r="A19" s="135" t="s">
        <v>93</v>
      </c>
      <c r="B19" s="142"/>
      <c r="C19" s="148"/>
      <c r="D19" s="139"/>
      <c r="E19" s="148"/>
      <c r="F19" s="139"/>
      <c r="G19" s="159">
        <f>SUM(G16:G18)</f>
        <v>0</v>
      </c>
      <c r="H19" s="138"/>
      <c r="I19" s="159">
        <f>SUM(I16:I18)</f>
        <v>0</v>
      </c>
      <c r="J19" s="139"/>
      <c r="K19" s="159">
        <f>SUM(K16:K18)</f>
        <v>0</v>
      </c>
      <c r="L19" s="139"/>
      <c r="M19" s="159">
        <f>SUM(M16:M18)</f>
        <v>2100000</v>
      </c>
      <c r="N19" s="139"/>
      <c r="O19" s="159">
        <f>SUM(O16:O18)</f>
        <v>33315002</v>
      </c>
      <c r="P19" s="147"/>
      <c r="Q19" s="159">
        <f>SUM(Q16:Q18)</f>
        <v>0</v>
      </c>
      <c r="R19" s="139"/>
      <c r="S19" s="159">
        <f>SUM(S16:S18)</f>
        <v>-1384314</v>
      </c>
      <c r="T19" s="139"/>
      <c r="U19" s="159">
        <f>SUM(U16:U18)</f>
        <v>-1384314</v>
      </c>
      <c r="V19" s="141"/>
      <c r="W19" s="159">
        <f>SUM(W16:W18)</f>
        <v>34030688</v>
      </c>
      <c r="X19" s="141"/>
      <c r="Y19" s="159">
        <f>SUM(Y16:Y18)</f>
        <v>369857</v>
      </c>
      <c r="Z19" s="149"/>
      <c r="AA19" s="159">
        <f>SUM(W19:Y19)</f>
        <v>34400545</v>
      </c>
    </row>
    <row r="20" spans="1:27" s="124" customFormat="1" ht="20" customHeight="1" thickBot="1">
      <c r="A20" s="135" t="s">
        <v>153</v>
      </c>
      <c r="B20" s="135"/>
      <c r="C20" s="150"/>
      <c r="D20" s="151"/>
      <c r="E20" s="150"/>
      <c r="F20" s="151"/>
      <c r="G20" s="150">
        <f>G13+G19</f>
        <v>75000000</v>
      </c>
      <c r="H20" s="138"/>
      <c r="I20" s="150">
        <f>I13+I19</f>
        <v>18742932</v>
      </c>
      <c r="J20" s="138"/>
      <c r="K20" s="150">
        <f>K13+K19</f>
        <v>0</v>
      </c>
      <c r="L20" s="138"/>
      <c r="M20" s="150">
        <f>M13+M19</f>
        <v>4200000</v>
      </c>
      <c r="N20" s="138"/>
      <c r="O20" s="150">
        <f>O13+O19</f>
        <v>46794124</v>
      </c>
      <c r="P20" s="138"/>
      <c r="Q20" s="150">
        <f>Q13+Q19</f>
        <v>0</v>
      </c>
      <c r="R20" s="138"/>
      <c r="S20" s="150">
        <f>S13+S19</f>
        <v>-976613</v>
      </c>
      <c r="T20" s="138"/>
      <c r="U20" s="150">
        <f>U13+U19</f>
        <v>-976613</v>
      </c>
      <c r="V20" s="138"/>
      <c r="W20" s="150">
        <f>W13+W19</f>
        <v>143760443</v>
      </c>
      <c r="X20" s="138"/>
      <c r="Y20" s="150">
        <f>Y13+Y19</f>
        <v>369857</v>
      </c>
      <c r="Z20" s="138"/>
      <c r="AA20" s="150">
        <f>SUM(W20:Y20)</f>
        <v>144130300</v>
      </c>
    </row>
    <row r="21" spans="1:27" ht="20" customHeight="1" thickTop="1">
      <c r="AA21" s="99"/>
    </row>
    <row r="22" spans="1:27" s="124" customFormat="1" ht="20" customHeight="1">
      <c r="A22" s="135" t="s">
        <v>165</v>
      </c>
      <c r="B22" s="135"/>
      <c r="C22" s="138"/>
      <c r="D22" s="139"/>
      <c r="E22" s="138"/>
      <c r="F22" s="139"/>
      <c r="G22" s="138">
        <f>G20</f>
        <v>75000000</v>
      </c>
      <c r="H22" s="138"/>
      <c r="I22" s="138">
        <f>I20</f>
        <v>18742932</v>
      </c>
      <c r="J22" s="138"/>
      <c r="K22" s="138">
        <f>K20</f>
        <v>0</v>
      </c>
      <c r="L22" s="138"/>
      <c r="M22" s="138">
        <f>M20</f>
        <v>4200000</v>
      </c>
      <c r="N22" s="138"/>
      <c r="O22" s="138">
        <f>O20</f>
        <v>46794124</v>
      </c>
      <c r="P22" s="138"/>
      <c r="Q22" s="138">
        <f>Q20</f>
        <v>0</v>
      </c>
      <c r="R22" s="138"/>
      <c r="S22" s="138">
        <f>S20</f>
        <v>-976613</v>
      </c>
      <c r="T22" s="138"/>
      <c r="U22" s="138">
        <f>SUM(Q22,S22)</f>
        <v>-976613</v>
      </c>
      <c r="V22" s="138"/>
      <c r="W22" s="138">
        <f>SUM(G22:O22,U22)</f>
        <v>143760443</v>
      </c>
      <c r="X22" s="138"/>
      <c r="Y22" s="138">
        <f>Y20</f>
        <v>369857</v>
      </c>
      <c r="Z22" s="138"/>
      <c r="AA22" s="138">
        <f>SUM(W22:Y22)</f>
        <v>144130300</v>
      </c>
    </row>
    <row r="23" spans="1:27" s="124" customFormat="1" ht="20" customHeight="1">
      <c r="A23" s="135" t="s">
        <v>94</v>
      </c>
      <c r="B23" s="142"/>
      <c r="C23" s="138"/>
      <c r="D23" s="143"/>
      <c r="E23" s="138"/>
      <c r="F23" s="143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</row>
    <row r="24" spans="1:27" s="124" customFormat="1" ht="20" customHeight="1">
      <c r="A24" s="144" t="s">
        <v>181</v>
      </c>
      <c r="B24" s="145">
        <v>21.1</v>
      </c>
      <c r="C24" s="138"/>
      <c r="D24" s="143"/>
      <c r="E24" s="138"/>
      <c r="F24" s="143"/>
      <c r="G24" s="138">
        <v>25000000</v>
      </c>
      <c r="H24" s="138"/>
      <c r="I24" s="138">
        <v>215771375</v>
      </c>
      <c r="J24" s="138"/>
      <c r="K24" s="138">
        <v>0</v>
      </c>
      <c r="L24" s="138"/>
      <c r="M24" s="138">
        <v>0</v>
      </c>
      <c r="N24" s="138"/>
      <c r="O24" s="138">
        <v>0</v>
      </c>
      <c r="P24" s="138"/>
      <c r="Q24" s="138">
        <v>0</v>
      </c>
      <c r="R24" s="138"/>
      <c r="S24" s="138">
        <v>0</v>
      </c>
      <c r="T24" s="138"/>
      <c r="U24" s="138">
        <f t="shared" ref="U24:U28" si="1">SUM(Q24,S24)</f>
        <v>0</v>
      </c>
      <c r="V24" s="138"/>
      <c r="W24" s="138">
        <f t="shared" ref="W24:W25" si="2">SUM(G24:O24,U24)</f>
        <v>240771375</v>
      </c>
      <c r="X24" s="138"/>
      <c r="Y24" s="138">
        <v>0</v>
      </c>
      <c r="Z24" s="138"/>
      <c r="AA24" s="138">
        <f t="shared" ref="AA24:AA30" si="3">SUM(W24:Y24)</f>
        <v>240771375</v>
      </c>
    </row>
    <row r="25" spans="1:27" s="124" customFormat="1" ht="20" customHeight="1">
      <c r="A25" s="144" t="s">
        <v>182</v>
      </c>
      <c r="B25" s="145">
        <v>10</v>
      </c>
      <c r="C25" s="138"/>
      <c r="D25" s="143"/>
      <c r="E25" s="138"/>
      <c r="F25" s="143"/>
      <c r="G25" s="138">
        <v>0</v>
      </c>
      <c r="H25" s="138"/>
      <c r="I25" s="138">
        <v>0</v>
      </c>
      <c r="J25" s="138"/>
      <c r="K25" s="138">
        <v>-267191</v>
      </c>
      <c r="L25" s="138"/>
      <c r="M25" s="138">
        <v>0</v>
      </c>
      <c r="N25" s="138"/>
      <c r="O25" s="138">
        <v>0</v>
      </c>
      <c r="P25" s="138"/>
      <c r="Q25" s="138">
        <v>0</v>
      </c>
      <c r="R25" s="138"/>
      <c r="S25" s="138">
        <v>0</v>
      </c>
      <c r="T25" s="138"/>
      <c r="U25" s="138">
        <f t="shared" si="1"/>
        <v>0</v>
      </c>
      <c r="V25" s="138"/>
      <c r="W25" s="138">
        <f t="shared" si="2"/>
        <v>-267191</v>
      </c>
      <c r="X25" s="138"/>
      <c r="Y25" s="138">
        <v>-232734</v>
      </c>
      <c r="Z25" s="138"/>
      <c r="AA25" s="138">
        <f t="shared" si="3"/>
        <v>-499925</v>
      </c>
    </row>
    <row r="26" spans="1:27" s="124" customFormat="1" ht="20" customHeight="1">
      <c r="A26" s="144" t="s">
        <v>154</v>
      </c>
      <c r="B26" s="145">
        <v>22</v>
      </c>
      <c r="C26" s="138"/>
      <c r="D26" s="139"/>
      <c r="E26" s="138"/>
      <c r="F26" s="139"/>
      <c r="G26" s="138">
        <v>0</v>
      </c>
      <c r="H26" s="138"/>
      <c r="I26" s="138">
        <v>0</v>
      </c>
      <c r="J26" s="138"/>
      <c r="K26" s="138">
        <v>0</v>
      </c>
      <c r="L26" s="138"/>
      <c r="M26" s="138">
        <v>2800000</v>
      </c>
      <c r="N26" s="138"/>
      <c r="O26" s="138">
        <v>-2800000</v>
      </c>
      <c r="P26" s="138"/>
      <c r="Q26" s="138">
        <v>0</v>
      </c>
      <c r="R26" s="138"/>
      <c r="S26" s="138">
        <v>0</v>
      </c>
      <c r="T26" s="138"/>
      <c r="U26" s="138">
        <f t="shared" si="1"/>
        <v>0</v>
      </c>
      <c r="V26" s="138"/>
      <c r="W26" s="138">
        <f>SUM(G26:O26,U26)</f>
        <v>0</v>
      </c>
      <c r="X26" s="138"/>
      <c r="Y26" s="138">
        <v>0</v>
      </c>
      <c r="Z26" s="138"/>
      <c r="AA26" s="138">
        <f t="shared" si="3"/>
        <v>0</v>
      </c>
    </row>
    <row r="27" spans="1:27" s="124" customFormat="1" ht="20" customHeight="1">
      <c r="A27" s="144" t="s">
        <v>180</v>
      </c>
      <c r="B27" s="145">
        <v>28</v>
      </c>
      <c r="C27" s="138"/>
      <c r="D27" s="139"/>
      <c r="E27" s="138"/>
      <c r="F27" s="139"/>
      <c r="G27" s="138">
        <v>0</v>
      </c>
      <c r="H27" s="138"/>
      <c r="I27" s="138">
        <v>0</v>
      </c>
      <c r="J27" s="138"/>
      <c r="K27" s="138">
        <v>0</v>
      </c>
      <c r="L27" s="138"/>
      <c r="M27" s="138">
        <v>0</v>
      </c>
      <c r="N27" s="138"/>
      <c r="O27" s="138">
        <v>-25500000</v>
      </c>
      <c r="P27" s="138"/>
      <c r="Q27" s="138">
        <v>0</v>
      </c>
      <c r="R27" s="138"/>
      <c r="S27" s="138">
        <v>0</v>
      </c>
      <c r="T27" s="138"/>
      <c r="U27" s="138">
        <f t="shared" si="1"/>
        <v>0</v>
      </c>
      <c r="V27" s="138"/>
      <c r="W27" s="138">
        <f>SUM(G27:O27,U27)</f>
        <v>-25500000</v>
      </c>
      <c r="X27" s="138"/>
      <c r="Y27" s="138">
        <v>0</v>
      </c>
      <c r="Z27" s="138"/>
      <c r="AA27" s="138">
        <f t="shared" si="3"/>
        <v>-25500000</v>
      </c>
    </row>
    <row r="28" spans="1:27" s="124" customFormat="1" ht="20" customHeight="1">
      <c r="A28" s="144" t="s">
        <v>152</v>
      </c>
      <c r="B28" s="142"/>
      <c r="C28" s="138"/>
      <c r="D28" s="139"/>
      <c r="E28" s="138"/>
      <c r="F28" s="139"/>
      <c r="G28" s="138">
        <v>0</v>
      </c>
      <c r="H28" s="138"/>
      <c r="I28" s="138">
        <v>0</v>
      </c>
      <c r="J28" s="138"/>
      <c r="K28" s="138">
        <v>0</v>
      </c>
      <c r="L28" s="138"/>
      <c r="M28" s="138">
        <v>0</v>
      </c>
      <c r="N28" s="138"/>
      <c r="O28" s="138">
        <f>PL!E44</f>
        <v>31873818</v>
      </c>
      <c r="P28" s="138"/>
      <c r="Q28" s="138">
        <f>PL!E34</f>
        <v>-544700</v>
      </c>
      <c r="R28" s="138"/>
      <c r="S28" s="138">
        <f>PL!E35+PL!E37</f>
        <v>-605049</v>
      </c>
      <c r="T28" s="138"/>
      <c r="U28" s="138">
        <f t="shared" si="1"/>
        <v>-1149749</v>
      </c>
      <c r="V28" s="138"/>
      <c r="W28" s="138">
        <f>SUM(G28:O28,U28)</f>
        <v>30724069</v>
      </c>
      <c r="X28" s="138"/>
      <c r="Y28" s="138">
        <f>PL!E50</f>
        <v>-137123</v>
      </c>
      <c r="Z28" s="138"/>
      <c r="AA28" s="138">
        <f t="shared" si="3"/>
        <v>30586946</v>
      </c>
    </row>
    <row r="29" spans="1:27" s="124" customFormat="1" ht="20" customHeight="1">
      <c r="A29" s="135" t="s">
        <v>93</v>
      </c>
      <c r="B29" s="142"/>
      <c r="C29" s="148"/>
      <c r="D29" s="139"/>
      <c r="E29" s="148"/>
      <c r="F29" s="139"/>
      <c r="G29" s="159">
        <f>SUM(G24:G28)</f>
        <v>25000000</v>
      </c>
      <c r="H29" s="138"/>
      <c r="I29" s="159">
        <f>SUM(I24:I28)</f>
        <v>215771375</v>
      </c>
      <c r="J29" s="139"/>
      <c r="K29" s="159">
        <f>SUM(K24:K28)</f>
        <v>-267191</v>
      </c>
      <c r="L29" s="139"/>
      <c r="M29" s="159">
        <f>SUM(M24:M28)</f>
        <v>2800000</v>
      </c>
      <c r="N29" s="139"/>
      <c r="O29" s="159">
        <f>SUM(O24:O28)</f>
        <v>3573818</v>
      </c>
      <c r="P29" s="147"/>
      <c r="Q29" s="159">
        <f>SUM(Q24:Q28)</f>
        <v>-544700</v>
      </c>
      <c r="R29" s="139"/>
      <c r="S29" s="159">
        <f>SUM(S24:S28)</f>
        <v>-605049</v>
      </c>
      <c r="T29" s="139"/>
      <c r="U29" s="159">
        <f>SUM(U24:U28)</f>
        <v>-1149749</v>
      </c>
      <c r="V29" s="141"/>
      <c r="W29" s="159">
        <f>SUM(W24:W28)</f>
        <v>245728253</v>
      </c>
      <c r="X29" s="141"/>
      <c r="Y29" s="159">
        <f>SUM(Y24:Y28)</f>
        <v>-369857</v>
      </c>
      <c r="Z29" s="149"/>
      <c r="AA29" s="159">
        <f t="shared" si="3"/>
        <v>245358396</v>
      </c>
    </row>
    <row r="30" spans="1:27" s="124" customFormat="1" ht="20" customHeight="1" thickBot="1">
      <c r="A30" s="135" t="s">
        <v>166</v>
      </c>
      <c r="B30" s="135"/>
      <c r="C30" s="150"/>
      <c r="D30" s="151"/>
      <c r="E30" s="150"/>
      <c r="F30" s="151"/>
      <c r="G30" s="150">
        <f>G22+G29</f>
        <v>100000000</v>
      </c>
      <c r="H30" s="138"/>
      <c r="I30" s="150">
        <f>I22+I29</f>
        <v>234514307</v>
      </c>
      <c r="J30" s="138"/>
      <c r="K30" s="150">
        <f>K22+K29</f>
        <v>-267191</v>
      </c>
      <c r="L30" s="138"/>
      <c r="M30" s="150">
        <f>M22+M29</f>
        <v>7000000</v>
      </c>
      <c r="N30" s="138"/>
      <c r="O30" s="150">
        <f>O22+O29</f>
        <v>50367942</v>
      </c>
      <c r="P30" s="138"/>
      <c r="Q30" s="150">
        <f>Q22+Q29</f>
        <v>-544700</v>
      </c>
      <c r="R30" s="138"/>
      <c r="S30" s="150">
        <f>S22+S29</f>
        <v>-1581662</v>
      </c>
      <c r="T30" s="138"/>
      <c r="U30" s="150">
        <f>U22+U29</f>
        <v>-2126362</v>
      </c>
      <c r="V30" s="138"/>
      <c r="W30" s="150">
        <f>W22+W29</f>
        <v>389488696</v>
      </c>
      <c r="X30" s="138"/>
      <c r="Y30" s="150">
        <f>Y22+Y29</f>
        <v>0</v>
      </c>
      <c r="Z30" s="138"/>
      <c r="AA30" s="150">
        <f t="shared" si="3"/>
        <v>389488696</v>
      </c>
    </row>
    <row r="31" spans="1:27" ht="20" customHeight="1" thickTop="1"/>
    <row r="33" spans="1:5" ht="20" customHeight="1">
      <c r="B33" s="30"/>
      <c r="C33" s="30"/>
      <c r="D33" s="30"/>
      <c r="E33" s="30"/>
    </row>
    <row r="35" spans="1:5" ht="20" customHeight="1">
      <c r="A35" s="144" t="s">
        <v>162</v>
      </c>
    </row>
  </sheetData>
  <mergeCells count="7">
    <mergeCell ref="M7:O7"/>
    <mergeCell ref="Q7:U7"/>
    <mergeCell ref="A1:AA1"/>
    <mergeCell ref="A2:AA2"/>
    <mergeCell ref="A3:AA3"/>
    <mergeCell ref="A4:AA4"/>
    <mergeCell ref="C6:AA6"/>
  </mergeCells>
  <pageMargins left="1" right="0.3" top="1" bottom="0.5" header="0.3" footer="0.3"/>
  <pageSetup paperSize="9" scale="70" firstPageNumber="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A6605-DE00-4089-A2C4-6D8DA8C164AA}">
  <dimension ref="A1:T35"/>
  <sheetViews>
    <sheetView topLeftCell="B10" zoomScaleNormal="100" zoomScaleSheetLayoutView="70" zoomScalePageLayoutView="58" workbookViewId="0">
      <selection activeCell="B25" sqref="B25"/>
    </sheetView>
  </sheetViews>
  <sheetFormatPr defaultColWidth="9.1796875" defaultRowHeight="20" customHeight="1"/>
  <cols>
    <col min="1" max="1" width="54.90625" style="112" customWidth="1"/>
    <col min="2" max="2" width="7.453125" style="112" customWidth="1"/>
    <col min="3" max="3" width="1.1796875" style="112" customWidth="1"/>
    <col min="4" max="4" width="13.81640625" style="112" customWidth="1"/>
    <col min="5" max="5" width="1.08984375" style="112" customWidth="1"/>
    <col min="6" max="6" width="13.81640625" style="112" customWidth="1"/>
    <col min="7" max="7" width="1.08984375" style="112" customWidth="1"/>
    <col min="8" max="8" width="13.81640625" style="112" customWidth="1"/>
    <col min="9" max="9" width="1.08984375" style="112" customWidth="1"/>
    <col min="10" max="10" width="13.81640625" style="112" customWidth="1"/>
    <col min="11" max="11" width="1.08984375" style="112" customWidth="1"/>
    <col min="12" max="12" width="18.453125" style="112" customWidth="1"/>
    <col min="13" max="13" width="1.08984375" style="112" customWidth="1"/>
    <col min="14" max="14" width="15.90625" style="112" customWidth="1"/>
    <col min="15" max="15" width="1.08984375" style="112" customWidth="1"/>
    <col min="16" max="16" width="13.90625" style="112" customWidth="1"/>
    <col min="17" max="17" width="1.08984375" style="112" customWidth="1"/>
    <col min="18" max="18" width="14.36328125" style="112" customWidth="1"/>
    <col min="19" max="19" width="1.1796875" style="112" customWidth="1"/>
    <col min="20" max="16384" width="9.1796875" style="112"/>
  </cols>
  <sheetData>
    <row r="1" spans="1:20" ht="20" customHeight="1">
      <c r="A1" s="185" t="s">
        <v>132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20" ht="20" customHeight="1">
      <c r="A2" s="186" t="s">
        <v>122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</row>
    <row r="3" spans="1:20" ht="20" customHeight="1">
      <c r="A3" s="186" t="s">
        <v>164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23"/>
    </row>
    <row r="4" spans="1:20" ht="20" customHeight="1">
      <c r="A4" s="187" t="s">
        <v>101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8"/>
    </row>
    <row r="5" spans="1:20" ht="9" customHeight="1"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"/>
    </row>
    <row r="6" spans="1:20" s="153" customFormat="1" ht="20" customHeight="1">
      <c r="D6" s="188" t="s">
        <v>191</v>
      </c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</row>
    <row r="7" spans="1:20" s="154" customFormat="1" ht="20" customHeight="1">
      <c r="C7" s="125"/>
      <c r="D7" s="126"/>
      <c r="E7" s="126"/>
      <c r="G7" s="126"/>
      <c r="H7" s="183" t="s">
        <v>35</v>
      </c>
      <c r="I7" s="183"/>
      <c r="J7" s="183"/>
      <c r="K7" s="155"/>
      <c r="L7" s="184" t="s">
        <v>73</v>
      </c>
      <c r="M7" s="184"/>
      <c r="N7" s="184"/>
      <c r="O7" s="184"/>
      <c r="P7" s="184"/>
      <c r="Q7" s="155"/>
      <c r="R7" s="131"/>
    </row>
    <row r="8" spans="1:20" s="154" customFormat="1" ht="20" customHeight="1">
      <c r="B8" s="125"/>
      <c r="C8" s="125"/>
      <c r="D8" s="131"/>
      <c r="E8" s="131"/>
      <c r="G8" s="132"/>
      <c r="H8" s="133" t="s">
        <v>17</v>
      </c>
      <c r="I8" s="131"/>
      <c r="J8" s="133" t="s">
        <v>3</v>
      </c>
      <c r="K8" s="125"/>
      <c r="L8" s="134" t="s">
        <v>186</v>
      </c>
      <c r="M8" s="127"/>
      <c r="N8" s="134" t="s">
        <v>190</v>
      </c>
      <c r="P8" s="126" t="s">
        <v>33</v>
      </c>
    </row>
    <row r="9" spans="1:20" s="154" customFormat="1" ht="20" customHeight="1">
      <c r="B9" s="125"/>
      <c r="C9" s="125"/>
      <c r="D9" s="125" t="s">
        <v>178</v>
      </c>
      <c r="E9" s="126"/>
      <c r="G9" s="135"/>
      <c r="K9" s="125"/>
      <c r="L9" s="134" t="s">
        <v>187</v>
      </c>
      <c r="M9" s="127"/>
      <c r="N9" s="134" t="s">
        <v>171</v>
      </c>
      <c r="P9" s="126" t="s">
        <v>34</v>
      </c>
      <c r="R9" s="125" t="s">
        <v>4</v>
      </c>
    </row>
    <row r="10" spans="1:20" s="154" customFormat="1" ht="20" customHeight="1">
      <c r="B10" s="125"/>
      <c r="C10" s="125"/>
      <c r="D10" s="126" t="s">
        <v>177</v>
      </c>
      <c r="E10" s="126"/>
      <c r="F10" s="126" t="s">
        <v>95</v>
      </c>
      <c r="G10" s="135"/>
      <c r="H10" s="136" t="s">
        <v>100</v>
      </c>
      <c r="I10" s="131"/>
      <c r="J10" s="131"/>
      <c r="K10" s="126"/>
      <c r="L10" s="134" t="s">
        <v>189</v>
      </c>
      <c r="M10" s="127"/>
      <c r="N10" s="134" t="s">
        <v>173</v>
      </c>
      <c r="P10" s="126" t="s">
        <v>47</v>
      </c>
      <c r="R10" s="125" t="s">
        <v>47</v>
      </c>
    </row>
    <row r="11" spans="1:20" s="154" customFormat="1" ht="20" customHeight="1">
      <c r="B11" s="125" t="s">
        <v>0</v>
      </c>
      <c r="D11" s="126" t="s">
        <v>2</v>
      </c>
      <c r="E11" s="126"/>
      <c r="F11" s="126" t="s">
        <v>98</v>
      </c>
      <c r="G11" s="135"/>
      <c r="H11" s="131" t="s">
        <v>48</v>
      </c>
      <c r="I11" s="131"/>
      <c r="J11" s="131"/>
      <c r="K11" s="126"/>
      <c r="L11" s="126" t="s">
        <v>179</v>
      </c>
      <c r="M11" s="135"/>
      <c r="N11" s="126" t="s">
        <v>172</v>
      </c>
      <c r="O11" s="135"/>
      <c r="P11" s="126" t="s">
        <v>31</v>
      </c>
      <c r="Q11" s="135"/>
      <c r="R11" s="125" t="s">
        <v>31</v>
      </c>
    </row>
    <row r="12" spans="1:20" s="154" customFormat="1" ht="20" customHeight="1">
      <c r="D12" s="126"/>
      <c r="E12" s="126"/>
      <c r="F12" s="126"/>
      <c r="G12" s="126"/>
      <c r="H12" s="131"/>
      <c r="I12" s="131"/>
      <c r="J12" s="131"/>
      <c r="K12" s="126"/>
      <c r="L12" s="126"/>
      <c r="M12" s="135"/>
      <c r="N12" s="126"/>
      <c r="O12" s="135"/>
      <c r="P12" s="126"/>
      <c r="Q12" s="135"/>
      <c r="R12" s="125"/>
    </row>
    <row r="13" spans="1:20" s="153" customFormat="1" ht="20" customHeight="1">
      <c r="A13" s="135" t="s">
        <v>92</v>
      </c>
      <c r="B13" s="135"/>
      <c r="C13" s="135"/>
      <c r="D13" s="138">
        <v>75000000</v>
      </c>
      <c r="E13" s="138"/>
      <c r="F13" s="138">
        <v>18742932</v>
      </c>
      <c r="G13" s="139"/>
      <c r="H13" s="138">
        <v>2100000</v>
      </c>
      <c r="I13" s="139"/>
      <c r="J13" s="138">
        <v>13479122</v>
      </c>
      <c r="K13" s="139"/>
      <c r="L13" s="138">
        <v>0</v>
      </c>
      <c r="N13" s="138">
        <v>407701</v>
      </c>
      <c r="P13" s="156">
        <f>SUM(L13:N13)</f>
        <v>407701</v>
      </c>
      <c r="Q13" s="139"/>
      <c r="R13" s="138">
        <f>SUM(D13:J13,P13)</f>
        <v>109729755</v>
      </c>
    </row>
    <row r="14" spans="1:20" s="153" customFormat="1" ht="20" customHeight="1">
      <c r="A14" s="135" t="s">
        <v>94</v>
      </c>
      <c r="B14" s="142"/>
      <c r="C14" s="142"/>
      <c r="D14" s="138"/>
      <c r="E14" s="138"/>
      <c r="F14" s="138"/>
      <c r="G14" s="139"/>
      <c r="H14" s="138"/>
      <c r="I14" s="139"/>
      <c r="J14" s="138"/>
      <c r="K14" s="139"/>
      <c r="L14" s="138"/>
      <c r="M14" s="139"/>
      <c r="N14" s="138"/>
      <c r="O14" s="139"/>
      <c r="P14" s="138"/>
      <c r="Q14" s="139"/>
      <c r="R14" s="138"/>
    </row>
    <row r="15" spans="1:20" s="153" customFormat="1" ht="20" customHeight="1">
      <c r="A15" s="142" t="s">
        <v>156</v>
      </c>
      <c r="B15" s="145">
        <v>22</v>
      </c>
      <c r="C15" s="142"/>
      <c r="D15" s="138">
        <v>0</v>
      </c>
      <c r="E15" s="138"/>
      <c r="F15" s="138">
        <v>0</v>
      </c>
      <c r="G15" s="139"/>
      <c r="H15" s="138">
        <v>2100000</v>
      </c>
      <c r="I15" s="139"/>
      <c r="J15" s="138">
        <v>-2100000</v>
      </c>
      <c r="K15" s="139"/>
      <c r="L15" s="138">
        <v>0</v>
      </c>
      <c r="N15" s="138">
        <v>0</v>
      </c>
      <c r="P15" s="156">
        <f t="shared" ref="P15:P16" si="0">SUM(L15:N15)</f>
        <v>0</v>
      </c>
      <c r="Q15" s="139"/>
      <c r="R15" s="158">
        <f>SUM(D15:J15,P15)</f>
        <v>0</v>
      </c>
    </row>
    <row r="16" spans="1:20" s="153" customFormat="1" ht="20" customHeight="1">
      <c r="A16" s="142" t="s">
        <v>152</v>
      </c>
      <c r="B16" s="142"/>
      <c r="C16" s="142"/>
      <c r="D16" s="138">
        <v>0</v>
      </c>
      <c r="E16" s="138"/>
      <c r="F16" s="138">
        <v>0</v>
      </c>
      <c r="G16" s="139"/>
      <c r="H16" s="138">
        <v>0</v>
      </c>
      <c r="I16" s="139"/>
      <c r="J16" s="138">
        <f>PL!K44</f>
        <v>40525033</v>
      </c>
      <c r="K16" s="146"/>
      <c r="L16" s="138">
        <f>PL!K34</f>
        <v>0</v>
      </c>
      <c r="M16" s="139"/>
      <c r="N16" s="138">
        <f>PL!K35+PL!K37</f>
        <v>-1384314</v>
      </c>
      <c r="O16" s="139"/>
      <c r="P16" s="156">
        <f t="shared" si="0"/>
        <v>-1384314</v>
      </c>
      <c r="Q16" s="139"/>
      <c r="R16" s="157">
        <f>SUM(D16:J16,P16)</f>
        <v>39140719</v>
      </c>
    </row>
    <row r="17" spans="1:18" s="153" customFormat="1" ht="20" customHeight="1">
      <c r="A17" s="135" t="s">
        <v>93</v>
      </c>
      <c r="B17" s="142"/>
      <c r="C17" s="142"/>
      <c r="D17" s="148">
        <f>SUM(D16)</f>
        <v>0</v>
      </c>
      <c r="E17" s="138"/>
      <c r="F17" s="148">
        <f>SUM(F16)</f>
        <v>0</v>
      </c>
      <c r="G17" s="139"/>
      <c r="H17" s="148">
        <f>SUM(H15:H16)</f>
        <v>2100000</v>
      </c>
      <c r="I17" s="139"/>
      <c r="J17" s="148">
        <f>SUM(J15:J16)</f>
        <v>38425033</v>
      </c>
      <c r="K17" s="147"/>
      <c r="L17" s="148">
        <f>SUM(L16)</f>
        <v>0</v>
      </c>
      <c r="M17" s="139"/>
      <c r="N17" s="148">
        <f>SUM(N16)</f>
        <v>-1384314</v>
      </c>
      <c r="O17" s="139"/>
      <c r="P17" s="148">
        <f>SUM(P16)</f>
        <v>-1384314</v>
      </c>
      <c r="Q17" s="138"/>
      <c r="R17" s="148">
        <f>SUM(R16)</f>
        <v>39140719</v>
      </c>
    </row>
    <row r="18" spans="1:18" s="153" customFormat="1" ht="20" customHeight="1" thickBot="1">
      <c r="A18" s="135" t="s">
        <v>153</v>
      </c>
      <c r="B18" s="135"/>
      <c r="C18" s="135"/>
      <c r="D18" s="150">
        <f>D13+D17</f>
        <v>75000000</v>
      </c>
      <c r="E18" s="152"/>
      <c r="F18" s="150">
        <f>F13+F17</f>
        <v>18742932</v>
      </c>
      <c r="G18" s="139"/>
      <c r="H18" s="150">
        <f>H13+H17</f>
        <v>4200000</v>
      </c>
      <c r="I18" s="147"/>
      <c r="J18" s="150">
        <f>SUM(J13,J17)</f>
        <v>51904155</v>
      </c>
      <c r="K18" s="147"/>
      <c r="L18" s="150">
        <f>SUM(L13,L17)</f>
        <v>0</v>
      </c>
      <c r="M18" s="140"/>
      <c r="N18" s="150">
        <f>SUM(N13,N17)</f>
        <v>-976613</v>
      </c>
      <c r="O18" s="140"/>
      <c r="P18" s="150">
        <f>P13+P17</f>
        <v>-976613</v>
      </c>
      <c r="Q18" s="140"/>
      <c r="R18" s="150">
        <f>R13+R17</f>
        <v>148870474</v>
      </c>
    </row>
    <row r="19" spans="1:18" ht="20" customHeight="1" thickTop="1"/>
    <row r="20" spans="1:18" s="153" customFormat="1" ht="20" customHeight="1">
      <c r="A20" s="135" t="s">
        <v>165</v>
      </c>
      <c r="B20" s="135"/>
      <c r="C20" s="135"/>
      <c r="D20" s="138">
        <f>D18</f>
        <v>75000000</v>
      </c>
      <c r="E20" s="138"/>
      <c r="F20" s="138">
        <f>F18</f>
        <v>18742932</v>
      </c>
      <c r="G20" s="139"/>
      <c r="H20" s="138">
        <f>H18</f>
        <v>4200000</v>
      </c>
      <c r="I20" s="139"/>
      <c r="J20" s="138">
        <f>J18</f>
        <v>51904155</v>
      </c>
      <c r="K20" s="139"/>
      <c r="L20" s="138">
        <f>L18</f>
        <v>0</v>
      </c>
      <c r="N20" s="138">
        <f>N18</f>
        <v>-976613</v>
      </c>
      <c r="P20" s="156">
        <f>SUM(L20:N20)</f>
        <v>-976613</v>
      </c>
      <c r="Q20" s="139"/>
      <c r="R20" s="138">
        <f>SUM(D20:J20,P20)</f>
        <v>148870474</v>
      </c>
    </row>
    <row r="21" spans="1:18" s="153" customFormat="1" ht="20" customHeight="1">
      <c r="A21" s="135" t="s">
        <v>94</v>
      </c>
      <c r="B21" s="145"/>
      <c r="C21" s="142"/>
      <c r="D21" s="138"/>
      <c r="E21" s="138"/>
      <c r="F21" s="138"/>
      <c r="G21" s="139"/>
      <c r="H21" s="138"/>
      <c r="I21" s="139"/>
      <c r="J21" s="138"/>
      <c r="K21" s="139"/>
      <c r="L21" s="138"/>
      <c r="M21" s="139"/>
      <c r="N21" s="138"/>
      <c r="O21" s="139"/>
      <c r="P21" s="138"/>
      <c r="Q21" s="139"/>
      <c r="R21" s="138"/>
    </row>
    <row r="22" spans="1:18" s="153" customFormat="1" ht="20" customHeight="1">
      <c r="A22" s="144" t="s">
        <v>181</v>
      </c>
      <c r="B22" s="145">
        <v>21.1</v>
      </c>
      <c r="C22" s="142"/>
      <c r="D22" s="138">
        <v>25000000</v>
      </c>
      <c r="E22" s="138"/>
      <c r="F22" s="138">
        <v>215771375</v>
      </c>
      <c r="G22" s="139"/>
      <c r="H22" s="138">
        <v>0</v>
      </c>
      <c r="I22" s="139"/>
      <c r="J22" s="138">
        <v>0</v>
      </c>
      <c r="K22" s="139"/>
      <c r="L22" s="138">
        <v>0</v>
      </c>
      <c r="M22" s="139"/>
      <c r="N22" s="138">
        <v>0</v>
      </c>
      <c r="O22" s="139"/>
      <c r="P22" s="156">
        <f t="shared" ref="P22:P25" si="1">SUM(L22:N22)</f>
        <v>0</v>
      </c>
      <c r="Q22" s="139"/>
      <c r="R22" s="138">
        <f>SUM(D22:J22,P22)</f>
        <v>240771375</v>
      </c>
    </row>
    <row r="23" spans="1:18" s="153" customFormat="1" ht="20" customHeight="1">
      <c r="A23" s="142" t="s">
        <v>156</v>
      </c>
      <c r="B23" s="145">
        <v>22</v>
      </c>
      <c r="C23" s="142"/>
      <c r="D23" s="138">
        <v>0</v>
      </c>
      <c r="E23" s="138"/>
      <c r="F23" s="138">
        <v>0</v>
      </c>
      <c r="G23" s="139"/>
      <c r="H23" s="138">
        <v>2800000</v>
      </c>
      <c r="I23" s="139"/>
      <c r="J23" s="138">
        <v>-2800000</v>
      </c>
      <c r="K23" s="139"/>
      <c r="L23" s="138">
        <v>0</v>
      </c>
      <c r="N23" s="138">
        <v>0</v>
      </c>
      <c r="P23" s="156">
        <f t="shared" si="1"/>
        <v>0</v>
      </c>
      <c r="Q23" s="139"/>
      <c r="R23" s="158">
        <f>SUM(D23:J23,P23)</f>
        <v>0</v>
      </c>
    </row>
    <row r="24" spans="1:18" s="153" customFormat="1" ht="20" customHeight="1">
      <c r="A24" s="142" t="s">
        <v>180</v>
      </c>
      <c r="B24" s="145">
        <v>28</v>
      </c>
      <c r="C24" s="142"/>
      <c r="D24" s="138">
        <v>0</v>
      </c>
      <c r="E24" s="138"/>
      <c r="F24" s="138">
        <v>0</v>
      </c>
      <c r="G24" s="139"/>
      <c r="H24" s="138">
        <v>0</v>
      </c>
      <c r="I24" s="139"/>
      <c r="J24" s="138">
        <v>-25500000</v>
      </c>
      <c r="K24" s="139"/>
      <c r="L24" s="138">
        <v>0</v>
      </c>
      <c r="N24" s="138">
        <v>0</v>
      </c>
      <c r="P24" s="156">
        <f t="shared" si="1"/>
        <v>0</v>
      </c>
      <c r="Q24" s="139"/>
      <c r="R24" s="138">
        <f>SUM(D24:J24,P24)</f>
        <v>-25500000</v>
      </c>
    </row>
    <row r="25" spans="1:18" s="153" customFormat="1" ht="20" customHeight="1">
      <c r="A25" s="142" t="s">
        <v>152</v>
      </c>
      <c r="B25" s="142"/>
      <c r="C25" s="142"/>
      <c r="D25" s="138">
        <v>0</v>
      </c>
      <c r="E25" s="138"/>
      <c r="F25" s="138">
        <v>0</v>
      </c>
      <c r="G25" s="139"/>
      <c r="H25" s="138">
        <v>0</v>
      </c>
      <c r="I25" s="139"/>
      <c r="J25" s="138">
        <f>PL!I44</f>
        <v>55781007</v>
      </c>
      <c r="K25" s="146"/>
      <c r="L25" s="138">
        <f>PL!I34</f>
        <v>-544700</v>
      </c>
      <c r="M25" s="139"/>
      <c r="N25" s="138">
        <f>PL!I35+PL!I37</f>
        <v>-574293</v>
      </c>
      <c r="O25" s="139"/>
      <c r="P25" s="156">
        <f t="shared" si="1"/>
        <v>-1118993</v>
      </c>
      <c r="Q25" s="139"/>
      <c r="R25" s="156">
        <f>SUM(D25:J25,P25)</f>
        <v>54662014</v>
      </c>
    </row>
    <row r="26" spans="1:18" s="153" customFormat="1" ht="20" customHeight="1">
      <c r="A26" s="135" t="s">
        <v>93</v>
      </c>
      <c r="B26" s="142"/>
      <c r="C26" s="142"/>
      <c r="D26" s="148">
        <f>SUM(D22:D25)</f>
        <v>25000000</v>
      </c>
      <c r="E26" s="138"/>
      <c r="F26" s="148">
        <f>SUM(F22:F25)</f>
        <v>215771375</v>
      </c>
      <c r="G26" s="139"/>
      <c r="H26" s="148">
        <f>SUM(H22:H25)</f>
        <v>2800000</v>
      </c>
      <c r="I26" s="139"/>
      <c r="J26" s="148">
        <f>SUM(J22:J25)</f>
        <v>27481007</v>
      </c>
      <c r="K26" s="147"/>
      <c r="L26" s="148">
        <f>SUM(L22:L25)</f>
        <v>-544700</v>
      </c>
      <c r="M26" s="139"/>
      <c r="N26" s="148">
        <f>SUM(N22:N25)</f>
        <v>-574293</v>
      </c>
      <c r="O26" s="139"/>
      <c r="P26" s="148">
        <f>SUM(P22:P25)</f>
        <v>-1118993</v>
      </c>
      <c r="Q26" s="138"/>
      <c r="R26" s="148">
        <f>SUM(R22:R25)</f>
        <v>269933389</v>
      </c>
    </row>
    <row r="27" spans="1:18" s="153" customFormat="1" ht="20" customHeight="1" thickBot="1">
      <c r="A27" s="135" t="s">
        <v>166</v>
      </c>
      <c r="B27" s="135"/>
      <c r="C27" s="135"/>
      <c r="D27" s="150">
        <f>D20+D26</f>
        <v>100000000</v>
      </c>
      <c r="E27" s="152"/>
      <c r="F27" s="150">
        <f>F20+F26</f>
        <v>234514307</v>
      </c>
      <c r="G27" s="139"/>
      <c r="H27" s="150">
        <f>H20+H26</f>
        <v>7000000</v>
      </c>
      <c r="I27" s="147"/>
      <c r="J27" s="150">
        <f>SUM(J20,J26)</f>
        <v>79385162</v>
      </c>
      <c r="K27" s="147"/>
      <c r="L27" s="150">
        <f>SUM(L20,L26)</f>
        <v>-544700</v>
      </c>
      <c r="M27" s="140"/>
      <c r="N27" s="150">
        <f>SUM(N20,N26)</f>
        <v>-1550906</v>
      </c>
      <c r="O27" s="140"/>
      <c r="P27" s="150">
        <f>P20+P26</f>
        <v>-2095606</v>
      </c>
      <c r="Q27" s="140"/>
      <c r="R27" s="150">
        <f>R20+R26</f>
        <v>418803863</v>
      </c>
    </row>
    <row r="28" spans="1:18" ht="20" customHeight="1" thickTop="1"/>
    <row r="35" spans="1:1" ht="20" customHeight="1">
      <c r="A35" s="142" t="s">
        <v>162</v>
      </c>
    </row>
  </sheetData>
  <mergeCells count="7">
    <mergeCell ref="H7:J7"/>
    <mergeCell ref="A1:S1"/>
    <mergeCell ref="A2:S2"/>
    <mergeCell ref="A3:S3"/>
    <mergeCell ref="A4:R4"/>
    <mergeCell ref="D6:R6"/>
    <mergeCell ref="L7:P7"/>
  </mergeCells>
  <pageMargins left="1" right="0.45" top="1" bottom="0.5" header="0.3" footer="0.3"/>
  <pageSetup paperSize="9" scale="70" firstPageNumber="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106"/>
  <sheetViews>
    <sheetView zoomScaleNormal="100" zoomScalePageLayoutView="55" workbookViewId="0">
      <selection activeCell="U32" sqref="U32"/>
    </sheetView>
  </sheetViews>
  <sheetFormatPr defaultColWidth="9.1796875" defaultRowHeight="20" customHeight="1"/>
  <cols>
    <col min="1" max="1" width="59.54296875" style="75" customWidth="1"/>
    <col min="2" max="2" width="1.1796875" style="75" customWidth="1"/>
    <col min="3" max="3" width="6.453125" style="78" bestFit="1" customWidth="1"/>
    <col min="4" max="4" width="1.36328125" style="78" customWidth="1"/>
    <col min="5" max="5" width="14.08984375" style="77" customWidth="1"/>
    <col min="6" max="6" width="1.36328125" style="78" customWidth="1"/>
    <col min="7" max="7" width="14.08984375" style="77" customWidth="1"/>
    <col min="8" max="8" width="1.36328125" style="77" customWidth="1"/>
    <col min="9" max="9" width="14.08984375" style="76" customWidth="1"/>
    <col min="10" max="10" width="1.36328125" style="76" customWidth="1"/>
    <col min="11" max="11" width="14.08984375" style="76" customWidth="1"/>
    <col min="12" max="12" width="15.6328125" style="110" bestFit="1" customWidth="1"/>
    <col min="13" max="13" width="14" style="110" bestFit="1" customWidth="1"/>
    <col min="14" max="16384" width="9.1796875" style="75"/>
  </cols>
  <sheetData>
    <row r="1" spans="1:13" ht="20" customHeight="1">
      <c r="A1" s="190" t="s">
        <v>132</v>
      </c>
      <c r="B1" s="190"/>
      <c r="C1" s="191"/>
      <c r="D1" s="191"/>
      <c r="E1" s="191"/>
      <c r="F1" s="191"/>
      <c r="G1" s="191"/>
      <c r="H1" s="191"/>
      <c r="I1" s="191"/>
      <c r="J1" s="191"/>
      <c r="K1" s="191"/>
    </row>
    <row r="2" spans="1:13" ht="20" customHeight="1">
      <c r="A2" s="191" t="s">
        <v>13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13" ht="20" customHeight="1">
      <c r="A3" s="193" t="s">
        <v>163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3" ht="20" customHeight="1">
      <c r="A4" s="176" t="s">
        <v>102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</row>
    <row r="5" spans="1:13" ht="9" customHeight="1">
      <c r="C5" s="43"/>
      <c r="D5" s="43"/>
      <c r="E5" s="23"/>
      <c r="F5" s="43"/>
      <c r="G5" s="23"/>
      <c r="H5" s="23"/>
      <c r="I5" s="194"/>
      <c r="J5" s="194"/>
      <c r="K5" s="194"/>
    </row>
    <row r="6" spans="1:13" s="82" customFormat="1" ht="20" customHeight="1">
      <c r="C6" s="24" t="s">
        <v>0</v>
      </c>
      <c r="D6" s="189" t="s">
        <v>6</v>
      </c>
      <c r="E6" s="189"/>
      <c r="F6" s="189"/>
      <c r="G6" s="189"/>
      <c r="H6" s="189"/>
      <c r="I6" s="191" t="s">
        <v>8</v>
      </c>
      <c r="J6" s="191"/>
      <c r="K6" s="191"/>
      <c r="L6" s="110"/>
      <c r="M6" s="110"/>
    </row>
    <row r="7" spans="1:13" s="82" customFormat="1" ht="20" customHeight="1">
      <c r="C7" s="41"/>
      <c r="D7" s="189" t="s">
        <v>7</v>
      </c>
      <c r="E7" s="189"/>
      <c r="F7" s="189"/>
      <c r="G7" s="189"/>
      <c r="H7" s="189"/>
      <c r="I7" s="191" t="s">
        <v>7</v>
      </c>
      <c r="J7" s="191"/>
      <c r="K7" s="191"/>
      <c r="L7" s="110"/>
      <c r="M7" s="110"/>
    </row>
    <row r="8" spans="1:13" s="82" customFormat="1" ht="20" customHeight="1">
      <c r="A8" s="55"/>
      <c r="B8" s="55"/>
      <c r="C8" s="21"/>
      <c r="D8" s="21"/>
      <c r="E8" s="24">
        <v>2025</v>
      </c>
      <c r="F8" s="21"/>
      <c r="G8" s="24">
        <v>2024</v>
      </c>
      <c r="H8" s="58"/>
      <c r="I8" s="24">
        <v>2025</v>
      </c>
      <c r="J8" s="58"/>
      <c r="K8" s="24">
        <v>2024</v>
      </c>
      <c r="L8" s="110"/>
      <c r="M8" s="110"/>
    </row>
    <row r="9" spans="1:13" s="82" customFormat="1" ht="20" customHeight="1">
      <c r="A9" s="94" t="s">
        <v>12</v>
      </c>
      <c r="B9" s="94"/>
      <c r="C9" s="81"/>
      <c r="D9" s="81"/>
      <c r="E9" s="55"/>
      <c r="F9" s="81"/>
      <c r="G9" s="55"/>
      <c r="H9" s="80"/>
      <c r="I9" s="79"/>
      <c r="J9" s="79"/>
      <c r="K9" s="79"/>
      <c r="L9" s="110"/>
      <c r="M9" s="110"/>
    </row>
    <row r="10" spans="1:13" s="82" customFormat="1" ht="20" customHeight="1">
      <c r="A10" s="55" t="s">
        <v>215</v>
      </c>
      <c r="B10" s="55"/>
      <c r="C10" s="55"/>
      <c r="D10" s="55"/>
      <c r="E10" s="160">
        <f>PL!E28</f>
        <v>31736695</v>
      </c>
      <c r="F10" s="27"/>
      <c r="G10" s="160">
        <f>PL!G28</f>
        <v>35284824</v>
      </c>
      <c r="H10" s="28"/>
      <c r="I10" s="160">
        <f>PL!I28</f>
        <v>55781007</v>
      </c>
      <c r="J10" s="28"/>
      <c r="K10" s="160">
        <v>40525033</v>
      </c>
      <c r="L10" s="110"/>
      <c r="M10" s="110"/>
    </row>
    <row r="11" spans="1:13" s="82" customFormat="1" ht="20" customHeight="1">
      <c r="A11" s="55" t="s">
        <v>118</v>
      </c>
      <c r="B11" s="55"/>
      <c r="C11" s="55"/>
      <c r="D11" s="55"/>
      <c r="E11" s="12"/>
      <c r="F11" s="55"/>
      <c r="G11" s="12"/>
      <c r="H11" s="12"/>
      <c r="I11" s="11"/>
      <c r="J11" s="11"/>
      <c r="K11" s="11"/>
      <c r="L11" s="110"/>
      <c r="M11" s="110"/>
    </row>
    <row r="12" spans="1:13" s="82" customFormat="1" ht="20" customHeight="1">
      <c r="A12" s="88" t="s">
        <v>70</v>
      </c>
      <c r="B12" s="88"/>
      <c r="C12" s="55"/>
      <c r="D12" s="55"/>
      <c r="E12" s="160">
        <f>PL!E27</f>
        <v>13261734</v>
      </c>
      <c r="F12" s="27"/>
      <c r="G12" s="160">
        <f>PL!G27</f>
        <v>8725118</v>
      </c>
      <c r="H12" s="28"/>
      <c r="I12" s="160">
        <f>PL!I27</f>
        <v>14872329</v>
      </c>
      <c r="J12" s="28"/>
      <c r="K12" s="160">
        <f>PL!K27</f>
        <v>10035087</v>
      </c>
      <c r="L12" s="110"/>
      <c r="M12" s="110"/>
    </row>
    <row r="13" spans="1:13" s="82" customFormat="1" ht="20" customHeight="1">
      <c r="A13" s="88" t="s">
        <v>78</v>
      </c>
      <c r="B13" s="88"/>
      <c r="C13" s="81" t="s">
        <v>210</v>
      </c>
      <c r="D13" s="81"/>
      <c r="E13" s="160">
        <v>11476322</v>
      </c>
      <c r="F13" s="27"/>
      <c r="G13" s="160">
        <v>9971390</v>
      </c>
      <c r="H13" s="28"/>
      <c r="I13" s="160">
        <v>11435712</v>
      </c>
      <c r="J13" s="28"/>
      <c r="K13" s="160">
        <v>9970387</v>
      </c>
      <c r="L13" s="110"/>
      <c r="M13" s="110"/>
    </row>
    <row r="14" spans="1:13" s="82" customFormat="1" ht="20" customHeight="1">
      <c r="A14" s="88" t="s">
        <v>103</v>
      </c>
      <c r="B14" s="88"/>
      <c r="C14" s="81">
        <v>14</v>
      </c>
      <c r="D14" s="81"/>
      <c r="E14" s="160">
        <v>4082781</v>
      </c>
      <c r="F14" s="27"/>
      <c r="G14" s="160">
        <v>3068054</v>
      </c>
      <c r="H14" s="28"/>
      <c r="I14" s="160">
        <v>3619797</v>
      </c>
      <c r="J14" s="28"/>
      <c r="K14" s="160">
        <v>3068054</v>
      </c>
      <c r="L14" s="110"/>
      <c r="M14" s="110"/>
    </row>
    <row r="15" spans="1:13" s="82" customFormat="1" ht="20" customHeight="1">
      <c r="A15" s="88" t="s">
        <v>104</v>
      </c>
      <c r="B15" s="88"/>
      <c r="C15" s="81"/>
      <c r="D15" s="81"/>
      <c r="E15" s="160">
        <v>-63305</v>
      </c>
      <c r="F15" s="27"/>
      <c r="G15" s="160">
        <v>-75431</v>
      </c>
      <c r="H15" s="28"/>
      <c r="I15" s="160">
        <v>-108091</v>
      </c>
      <c r="J15" s="28"/>
      <c r="K15" s="160">
        <v>-130351</v>
      </c>
      <c r="L15" s="110"/>
      <c r="M15" s="110"/>
    </row>
    <row r="16" spans="1:13" s="82" customFormat="1" ht="20" customHeight="1">
      <c r="A16" s="88" t="s">
        <v>208</v>
      </c>
      <c r="B16" s="85"/>
      <c r="C16" s="81"/>
      <c r="D16" s="81"/>
      <c r="E16" s="160"/>
      <c r="F16" s="27"/>
      <c r="G16" s="160"/>
      <c r="H16" s="28"/>
      <c r="I16" s="160"/>
      <c r="J16" s="28"/>
      <c r="K16" s="160"/>
      <c r="L16" s="110"/>
      <c r="M16" s="110"/>
    </row>
    <row r="17" spans="1:13" s="82" customFormat="1" ht="20" customHeight="1">
      <c r="A17" s="85" t="s">
        <v>209</v>
      </c>
      <c r="B17" s="85"/>
      <c r="C17" s="81">
        <v>9</v>
      </c>
      <c r="D17" s="81"/>
      <c r="E17" s="160">
        <v>-859164</v>
      </c>
      <c r="F17" s="27"/>
      <c r="G17" s="160">
        <v>-195167</v>
      </c>
      <c r="H17" s="28"/>
      <c r="I17" s="160">
        <v>-595856</v>
      </c>
      <c r="J17" s="28"/>
      <c r="K17" s="160">
        <v>-195167</v>
      </c>
      <c r="L17" s="110"/>
      <c r="M17" s="110"/>
    </row>
    <row r="18" spans="1:13" s="82" customFormat="1" ht="20" customHeight="1">
      <c r="A18" s="88" t="s">
        <v>160</v>
      </c>
      <c r="B18" s="85"/>
      <c r="C18" s="81">
        <v>7</v>
      </c>
      <c r="D18" s="81"/>
      <c r="E18" s="160">
        <v>0</v>
      </c>
      <c r="F18" s="27"/>
      <c r="G18" s="160">
        <v>209786</v>
      </c>
      <c r="H18" s="28"/>
      <c r="I18" s="160">
        <v>0</v>
      </c>
      <c r="J18" s="28"/>
      <c r="K18" s="160">
        <v>209786</v>
      </c>
      <c r="L18" s="110"/>
      <c r="M18" s="110"/>
    </row>
    <row r="19" spans="1:13" s="82" customFormat="1" ht="20" customHeight="1">
      <c r="A19" s="88" t="s">
        <v>195</v>
      </c>
      <c r="B19" s="85"/>
      <c r="C19" s="81"/>
      <c r="D19" s="81"/>
      <c r="E19" s="160">
        <v>-35873</v>
      </c>
      <c r="F19" s="27"/>
      <c r="G19" s="160">
        <v>-46363</v>
      </c>
      <c r="H19" s="28"/>
      <c r="I19" s="160">
        <v>-536961</v>
      </c>
      <c r="J19" s="28"/>
      <c r="K19" s="160">
        <v>-46363</v>
      </c>
      <c r="L19" s="110"/>
      <c r="M19" s="110"/>
    </row>
    <row r="20" spans="1:13" s="82" customFormat="1" ht="20" customHeight="1">
      <c r="A20" s="88" t="s">
        <v>143</v>
      </c>
      <c r="B20" s="88"/>
      <c r="C20" s="81"/>
      <c r="D20" s="81"/>
      <c r="E20" s="160">
        <v>2956295</v>
      </c>
      <c r="F20" s="27"/>
      <c r="G20" s="160">
        <v>862079</v>
      </c>
      <c r="H20" s="28"/>
      <c r="I20" s="160">
        <v>2956295</v>
      </c>
      <c r="J20" s="28"/>
      <c r="K20" s="160">
        <v>862079</v>
      </c>
      <c r="L20" s="110"/>
      <c r="M20" s="110"/>
    </row>
    <row r="21" spans="1:13" s="82" customFormat="1" ht="20" customHeight="1">
      <c r="A21" s="88" t="s">
        <v>105</v>
      </c>
      <c r="B21" s="88"/>
      <c r="C21" s="81"/>
      <c r="D21" s="81"/>
      <c r="E21" s="160">
        <v>2931812</v>
      </c>
      <c r="F21" s="27"/>
      <c r="G21" s="160">
        <v>2728122</v>
      </c>
      <c r="H21" s="28"/>
      <c r="I21" s="160">
        <v>3156267</v>
      </c>
      <c r="J21" s="28"/>
      <c r="K21" s="160">
        <v>3186637</v>
      </c>
      <c r="L21" s="110"/>
      <c r="M21" s="110"/>
    </row>
    <row r="22" spans="1:13" s="82" customFormat="1" ht="20" customHeight="1">
      <c r="A22" s="88" t="s">
        <v>196</v>
      </c>
      <c r="B22" s="88"/>
      <c r="C22" s="81">
        <v>20</v>
      </c>
      <c r="D22" s="81"/>
      <c r="E22" s="160">
        <v>2779539</v>
      </c>
      <c r="F22" s="27"/>
      <c r="G22" s="160">
        <v>2011328</v>
      </c>
      <c r="H22" s="28"/>
      <c r="I22" s="160">
        <v>2322429</v>
      </c>
      <c r="J22" s="28"/>
      <c r="K22" s="160">
        <v>1807961</v>
      </c>
      <c r="L22" s="110"/>
      <c r="M22" s="110"/>
    </row>
    <row r="23" spans="1:13" s="82" customFormat="1" ht="20" customHeight="1">
      <c r="A23" s="88" t="s">
        <v>128</v>
      </c>
      <c r="B23" s="88"/>
      <c r="C23" s="81">
        <v>5</v>
      </c>
      <c r="D23" s="81"/>
      <c r="E23" s="161">
        <v>0</v>
      </c>
      <c r="F23" s="27"/>
      <c r="G23" s="161">
        <v>124018</v>
      </c>
      <c r="H23" s="28"/>
      <c r="I23" s="161">
        <v>0</v>
      </c>
      <c r="J23" s="28"/>
      <c r="K23" s="161">
        <v>124018</v>
      </c>
      <c r="L23" s="110"/>
      <c r="M23" s="110"/>
    </row>
    <row r="24" spans="1:13" s="82" customFormat="1" ht="20" customHeight="1">
      <c r="A24" s="55" t="s">
        <v>71</v>
      </c>
      <c r="B24" s="55"/>
      <c r="C24" s="55"/>
      <c r="D24" s="55"/>
      <c r="L24" s="110"/>
      <c r="M24" s="110"/>
    </row>
    <row r="25" spans="1:13" s="82" customFormat="1" ht="20" customHeight="1">
      <c r="A25" s="95" t="s">
        <v>36</v>
      </c>
      <c r="B25" s="95"/>
      <c r="C25" s="55"/>
      <c r="D25" s="55"/>
      <c r="E25" s="160">
        <f>SUM(E10:E23)</f>
        <v>68266836</v>
      </c>
      <c r="F25" s="27"/>
      <c r="G25" s="160">
        <f>SUM(G10:G23)</f>
        <v>62667758</v>
      </c>
      <c r="H25" s="28"/>
      <c r="I25" s="160">
        <f>SUM(I10:I23)</f>
        <v>92902928</v>
      </c>
      <c r="J25" s="28"/>
      <c r="K25" s="160">
        <f>SUM(K10:K23)</f>
        <v>69417161</v>
      </c>
      <c r="L25" s="110"/>
      <c r="M25" s="110"/>
    </row>
    <row r="26" spans="1:13" s="82" customFormat="1" ht="20" customHeight="1">
      <c r="A26" s="55" t="s">
        <v>37</v>
      </c>
      <c r="B26" s="55"/>
      <c r="C26" s="55"/>
      <c r="D26" s="55"/>
      <c r="E26" s="160"/>
      <c r="F26" s="27"/>
      <c r="G26" s="160"/>
      <c r="H26" s="28"/>
      <c r="I26" s="160"/>
      <c r="J26" s="28"/>
      <c r="K26" s="160"/>
      <c r="L26" s="110"/>
      <c r="M26" s="110"/>
    </row>
    <row r="27" spans="1:13" s="82" customFormat="1" ht="20" customHeight="1">
      <c r="A27" s="88" t="s">
        <v>106</v>
      </c>
      <c r="B27" s="88"/>
      <c r="C27" s="55"/>
      <c r="D27" s="55"/>
      <c r="E27" s="160">
        <v>-7474421</v>
      </c>
      <c r="F27" s="27"/>
      <c r="G27" s="160">
        <v>-1769315</v>
      </c>
      <c r="H27" s="28"/>
      <c r="I27" s="160">
        <v>-6153746</v>
      </c>
      <c r="J27" s="28"/>
      <c r="K27" s="160">
        <v>-1673470</v>
      </c>
      <c r="L27" s="110"/>
      <c r="M27" s="110"/>
    </row>
    <row r="28" spans="1:13" s="82" customFormat="1" ht="20" customHeight="1">
      <c r="A28" s="88" t="s">
        <v>79</v>
      </c>
      <c r="B28" s="88"/>
      <c r="C28" s="55"/>
      <c r="D28" s="55"/>
      <c r="E28" s="160">
        <v>-4117382</v>
      </c>
      <c r="F28" s="27"/>
      <c r="G28" s="160">
        <v>20595426</v>
      </c>
      <c r="H28" s="28"/>
      <c r="I28" s="160">
        <v>-4089540</v>
      </c>
      <c r="J28" s="28"/>
      <c r="K28" s="160">
        <v>20595426</v>
      </c>
      <c r="L28" s="110"/>
      <c r="M28" s="110"/>
    </row>
    <row r="29" spans="1:13" s="82" customFormat="1" ht="20" customHeight="1">
      <c r="A29" s="88" t="s">
        <v>22</v>
      </c>
      <c r="B29" s="88"/>
      <c r="C29" s="55"/>
      <c r="D29" s="55"/>
      <c r="E29" s="160">
        <v>389089</v>
      </c>
      <c r="F29" s="27"/>
      <c r="G29" s="160">
        <v>217654</v>
      </c>
      <c r="H29" s="28"/>
      <c r="I29" s="160">
        <v>389089</v>
      </c>
      <c r="J29" s="28"/>
      <c r="K29" s="160">
        <v>217654</v>
      </c>
      <c r="L29" s="110"/>
      <c r="M29" s="110"/>
    </row>
    <row r="30" spans="1:13" s="82" customFormat="1" ht="20" customHeight="1">
      <c r="A30" s="88" t="s">
        <v>23</v>
      </c>
      <c r="B30" s="88"/>
      <c r="C30" s="55"/>
      <c r="D30" s="55"/>
      <c r="E30" s="160">
        <v>-744948</v>
      </c>
      <c r="F30" s="27"/>
      <c r="G30" s="160">
        <v>280608</v>
      </c>
      <c r="H30" s="28"/>
      <c r="I30" s="160">
        <v>-740621</v>
      </c>
      <c r="J30" s="28"/>
      <c r="K30" s="160">
        <v>311463</v>
      </c>
      <c r="L30" s="110"/>
      <c r="M30" s="110"/>
    </row>
    <row r="31" spans="1:13" s="82" customFormat="1" ht="20" customHeight="1">
      <c r="A31" s="88" t="s">
        <v>49</v>
      </c>
      <c r="B31" s="88"/>
      <c r="C31" s="55"/>
      <c r="D31" s="55"/>
      <c r="E31" s="160">
        <v>0</v>
      </c>
      <c r="F31" s="27"/>
      <c r="G31" s="160">
        <v>-2146605</v>
      </c>
      <c r="H31" s="28"/>
      <c r="I31" s="160">
        <v>0</v>
      </c>
      <c r="J31" s="28"/>
      <c r="K31" s="160">
        <v>-2146605</v>
      </c>
      <c r="L31" s="110"/>
      <c r="M31" s="110"/>
    </row>
    <row r="32" spans="1:13" s="82" customFormat="1" ht="20" customHeight="1">
      <c r="A32" s="55" t="s">
        <v>38</v>
      </c>
      <c r="B32" s="55"/>
      <c r="C32" s="55"/>
      <c r="D32" s="55"/>
      <c r="E32" s="160"/>
      <c r="F32" s="27"/>
      <c r="G32" s="160"/>
      <c r="H32" s="28"/>
      <c r="I32" s="160"/>
      <c r="J32" s="28"/>
      <c r="K32" s="160"/>
      <c r="L32" s="110"/>
      <c r="M32" s="110"/>
    </row>
    <row r="33" spans="1:13" s="82" customFormat="1" ht="20" customHeight="1">
      <c r="A33" s="88" t="s">
        <v>40</v>
      </c>
      <c r="B33" s="88"/>
      <c r="C33" s="55"/>
      <c r="D33" s="55"/>
      <c r="E33" s="160">
        <v>8901906</v>
      </c>
      <c r="F33" s="27"/>
      <c r="G33" s="160">
        <v>-1787305</v>
      </c>
      <c r="H33" s="28"/>
      <c r="I33" s="160">
        <v>6167032</v>
      </c>
      <c r="J33" s="28"/>
      <c r="K33" s="160">
        <v>-2000845</v>
      </c>
      <c r="L33" s="110"/>
      <c r="M33" s="110"/>
    </row>
    <row r="34" spans="1:13" s="82" customFormat="1" ht="20" customHeight="1">
      <c r="A34" s="88" t="s">
        <v>83</v>
      </c>
      <c r="B34" s="88"/>
      <c r="C34" s="55"/>
      <c r="D34" s="55"/>
      <c r="E34" s="161">
        <v>1669522</v>
      </c>
      <c r="F34" s="27"/>
      <c r="G34" s="161">
        <v>-2923110</v>
      </c>
      <c r="H34" s="28"/>
      <c r="I34" s="161">
        <v>1669522</v>
      </c>
      <c r="J34" s="28"/>
      <c r="K34" s="161">
        <v>-2923110</v>
      </c>
      <c r="L34" s="110"/>
      <c r="M34" s="110"/>
    </row>
    <row r="35" spans="1:13" s="82" customFormat="1" ht="20" customHeight="1">
      <c r="A35" s="55" t="s">
        <v>68</v>
      </c>
      <c r="B35" s="55"/>
      <c r="C35" s="55"/>
      <c r="D35" s="55"/>
      <c r="E35" s="160">
        <f>SUM(E25:E34)</f>
        <v>66890602</v>
      </c>
      <c r="F35" s="27"/>
      <c r="G35" s="160">
        <f>SUM(G25:G34)</f>
        <v>75135111</v>
      </c>
      <c r="H35" s="28"/>
      <c r="I35" s="160">
        <f>SUM(I25:I34)</f>
        <v>90144664</v>
      </c>
      <c r="J35" s="28"/>
      <c r="K35" s="160">
        <f>SUM(K25:K34)</f>
        <v>81797674</v>
      </c>
      <c r="L35" s="110"/>
      <c r="M35" s="110"/>
    </row>
    <row r="36" spans="1:13" s="82" customFormat="1" ht="20" customHeight="1">
      <c r="A36" s="88" t="s">
        <v>129</v>
      </c>
      <c r="B36" s="88"/>
      <c r="C36" s="55"/>
      <c r="D36" s="81"/>
      <c r="E36" s="160">
        <v>-10034509</v>
      </c>
      <c r="F36" s="27"/>
      <c r="G36" s="160">
        <v>-12175150</v>
      </c>
      <c r="H36" s="28"/>
      <c r="I36" s="160">
        <v>-9998992</v>
      </c>
      <c r="J36" s="28"/>
      <c r="K36" s="160">
        <v>-12175150</v>
      </c>
      <c r="L36" s="110"/>
      <c r="M36" s="110"/>
    </row>
    <row r="37" spans="1:13" s="82" customFormat="1" ht="20" customHeight="1">
      <c r="A37" s="55" t="s">
        <v>76</v>
      </c>
      <c r="B37" s="90"/>
      <c r="C37" s="55"/>
      <c r="D37" s="55"/>
      <c r="E37" s="162">
        <f>SUM(E35:E36)</f>
        <v>56856093</v>
      </c>
      <c r="F37" s="27"/>
      <c r="G37" s="162">
        <f>SUM(G35:G36)</f>
        <v>62959961</v>
      </c>
      <c r="H37" s="28"/>
      <c r="I37" s="162">
        <f>SUM(I35:I36)</f>
        <v>80145672</v>
      </c>
      <c r="J37" s="28"/>
      <c r="K37" s="162">
        <f>SUM(K35:K36)</f>
        <v>69622524</v>
      </c>
      <c r="L37" s="110"/>
      <c r="M37" s="110"/>
    </row>
    <row r="38" spans="1:13" s="82" customFormat="1" ht="20" customHeight="1">
      <c r="A38" s="90"/>
      <c r="B38" s="90"/>
      <c r="C38" s="55"/>
      <c r="D38" s="55"/>
      <c r="E38" s="12"/>
      <c r="F38" s="55"/>
      <c r="G38" s="12"/>
      <c r="H38" s="12"/>
      <c r="I38" s="12"/>
      <c r="J38" s="12"/>
      <c r="K38" s="12"/>
      <c r="L38" s="110"/>
      <c r="M38" s="110"/>
    </row>
    <row r="39" spans="1:13" s="82" customFormat="1" ht="20" customHeight="1">
      <c r="A39" s="90"/>
      <c r="B39" s="90"/>
      <c r="C39" s="55"/>
      <c r="D39" s="55"/>
      <c r="E39" s="12"/>
      <c r="F39" s="55"/>
      <c r="G39" s="12"/>
      <c r="H39" s="12"/>
      <c r="I39" s="12"/>
      <c r="J39" s="12"/>
      <c r="K39" s="12"/>
      <c r="L39" s="110"/>
      <c r="M39" s="110"/>
    </row>
    <row r="40" spans="1:13" s="82" customFormat="1" ht="20" customHeight="1">
      <c r="A40" s="90"/>
      <c r="B40" s="90"/>
      <c r="C40" s="55"/>
      <c r="D40" s="55"/>
      <c r="E40" s="12"/>
      <c r="F40" s="55"/>
      <c r="G40" s="12"/>
      <c r="H40" s="12"/>
      <c r="I40" s="12"/>
      <c r="J40" s="12"/>
      <c r="K40" s="12"/>
      <c r="L40" s="110"/>
      <c r="M40" s="110"/>
    </row>
    <row r="41" spans="1:13" s="82" customFormat="1" ht="20" customHeight="1">
      <c r="A41" s="90"/>
      <c r="B41" s="90"/>
      <c r="C41" s="55"/>
      <c r="D41" s="55"/>
      <c r="E41" s="12"/>
      <c r="F41" s="55"/>
      <c r="G41" s="12"/>
      <c r="H41" s="12"/>
      <c r="I41" s="12"/>
      <c r="J41" s="12"/>
      <c r="K41" s="12"/>
      <c r="L41" s="110"/>
      <c r="M41" s="110"/>
    </row>
    <row r="42" spans="1:13" s="82" customFormat="1" ht="20" customHeight="1">
      <c r="A42" s="90"/>
      <c r="B42" s="90"/>
      <c r="C42" s="55"/>
      <c r="D42" s="55"/>
      <c r="E42" s="12"/>
      <c r="F42" s="55"/>
      <c r="G42" s="12"/>
      <c r="H42" s="12"/>
      <c r="I42" s="12"/>
      <c r="J42" s="12"/>
      <c r="K42" s="12"/>
      <c r="L42" s="110"/>
      <c r="M42" s="110"/>
    </row>
    <row r="43" spans="1:13" s="82" customFormat="1" ht="20" customHeight="1">
      <c r="A43" s="90"/>
      <c r="B43" s="90"/>
      <c r="C43" s="55"/>
      <c r="D43" s="55"/>
      <c r="E43" s="12"/>
      <c r="F43" s="55"/>
      <c r="G43" s="12"/>
      <c r="H43" s="12"/>
      <c r="I43" s="12"/>
      <c r="J43" s="12"/>
      <c r="K43" s="12"/>
      <c r="L43" s="110"/>
      <c r="M43" s="110"/>
    </row>
    <row r="44" spans="1:13" s="82" customFormat="1" ht="20" customHeight="1">
      <c r="A44" s="90"/>
      <c r="B44" s="90"/>
      <c r="C44" s="55"/>
      <c r="D44" s="55"/>
      <c r="E44" s="12"/>
      <c r="F44" s="55"/>
      <c r="G44" s="12"/>
      <c r="H44" s="12"/>
      <c r="I44" s="12"/>
      <c r="J44" s="12"/>
      <c r="K44" s="12"/>
      <c r="L44" s="110"/>
      <c r="M44" s="110"/>
    </row>
    <row r="45" spans="1:13" s="82" customFormat="1" ht="20" customHeight="1">
      <c r="A45" s="90"/>
      <c r="B45" s="90"/>
      <c r="C45" s="55"/>
      <c r="D45" s="55"/>
      <c r="E45" s="12"/>
      <c r="F45" s="55"/>
      <c r="G45" s="12"/>
      <c r="H45" s="12"/>
      <c r="I45" s="12"/>
      <c r="J45" s="12"/>
      <c r="K45" s="12"/>
      <c r="L45" s="110"/>
      <c r="M45" s="110"/>
    </row>
    <row r="46" spans="1:13" s="82" customFormat="1" ht="20" customHeight="1">
      <c r="A46" s="90"/>
      <c r="B46" s="90"/>
      <c r="C46" s="55"/>
      <c r="D46" s="55"/>
      <c r="E46" s="12"/>
      <c r="F46" s="55"/>
      <c r="G46" s="12"/>
      <c r="H46" s="12"/>
      <c r="I46" s="12"/>
      <c r="J46" s="12"/>
      <c r="K46" s="12"/>
      <c r="L46" s="110"/>
      <c r="M46" s="110"/>
    </row>
    <row r="47" spans="1:13" s="82" customFormat="1" ht="20" customHeight="1">
      <c r="A47" s="90"/>
      <c r="B47" s="90"/>
      <c r="C47" s="55"/>
      <c r="D47" s="55"/>
      <c r="E47" s="12"/>
      <c r="F47" s="55"/>
      <c r="G47" s="12"/>
      <c r="H47" s="12"/>
      <c r="I47" s="12"/>
      <c r="J47" s="12"/>
      <c r="K47" s="12"/>
      <c r="L47" s="110"/>
      <c r="M47" s="110"/>
    </row>
    <row r="48" spans="1:13" s="82" customFormat="1" ht="20" customHeight="1">
      <c r="A48" s="90"/>
      <c r="B48" s="90"/>
      <c r="C48" s="55"/>
      <c r="D48" s="55"/>
      <c r="E48" s="12"/>
      <c r="F48" s="55"/>
      <c r="G48" s="12"/>
      <c r="H48" s="12"/>
      <c r="I48" s="12"/>
      <c r="J48" s="12"/>
      <c r="K48" s="12"/>
      <c r="L48" s="110"/>
      <c r="M48" s="110"/>
    </row>
    <row r="49" spans="1:13" s="82" customFormat="1" ht="20" customHeight="1">
      <c r="A49" s="90"/>
      <c r="B49" s="90"/>
      <c r="C49" s="55"/>
      <c r="D49" s="55"/>
      <c r="E49" s="12"/>
      <c r="F49" s="55"/>
      <c r="G49" s="12"/>
      <c r="H49" s="12"/>
      <c r="I49" s="12"/>
      <c r="J49" s="12"/>
      <c r="K49" s="12"/>
      <c r="L49" s="110"/>
      <c r="M49" s="110"/>
    </row>
    <row r="50" spans="1:13" s="82" customFormat="1" ht="20" customHeight="1">
      <c r="A50" s="90"/>
      <c r="B50" s="90"/>
      <c r="C50" s="55"/>
      <c r="D50" s="55"/>
      <c r="E50" s="12"/>
      <c r="F50" s="55"/>
      <c r="G50" s="12"/>
      <c r="H50" s="12"/>
      <c r="I50" s="12"/>
      <c r="J50" s="12"/>
      <c r="K50" s="12"/>
      <c r="L50" s="110"/>
      <c r="M50" s="110"/>
    </row>
    <row r="51" spans="1:13" s="82" customFormat="1" ht="20" customHeight="1">
      <c r="A51" s="90"/>
      <c r="B51" s="90"/>
      <c r="C51" s="55"/>
      <c r="D51" s="55"/>
      <c r="E51" s="12"/>
      <c r="F51" s="55"/>
      <c r="G51" s="12"/>
      <c r="H51" s="12"/>
      <c r="I51" s="12"/>
      <c r="J51" s="12"/>
      <c r="K51" s="12"/>
      <c r="L51" s="110"/>
      <c r="M51" s="110"/>
    </row>
    <row r="52" spans="1:13" s="82" customFormat="1" ht="20" customHeight="1">
      <c r="A52" s="90"/>
      <c r="B52" s="90"/>
      <c r="C52" s="55"/>
      <c r="D52" s="55"/>
      <c r="E52" s="12"/>
      <c r="F52" s="55"/>
      <c r="G52" s="12"/>
      <c r="H52" s="12"/>
      <c r="I52" s="12"/>
      <c r="J52" s="12"/>
      <c r="K52" s="12"/>
      <c r="L52" s="110"/>
      <c r="M52" s="110"/>
    </row>
    <row r="53" spans="1:13" s="82" customFormat="1" ht="20" customHeight="1">
      <c r="A53" s="90"/>
      <c r="B53" s="90"/>
      <c r="C53" s="55"/>
      <c r="D53" s="55"/>
      <c r="E53" s="12"/>
      <c r="F53" s="55"/>
      <c r="G53" s="12"/>
      <c r="H53" s="12"/>
      <c r="I53" s="12"/>
      <c r="J53" s="12"/>
      <c r="K53" s="12"/>
      <c r="L53" s="110"/>
      <c r="M53" s="110"/>
    </row>
    <row r="54" spans="1:13" ht="20" customHeight="1">
      <c r="A54" s="190" t="s">
        <v>132</v>
      </c>
      <c r="B54" s="190"/>
      <c r="C54" s="191"/>
      <c r="D54" s="191"/>
      <c r="E54" s="191"/>
      <c r="F54" s="191"/>
      <c r="G54" s="191"/>
      <c r="H54" s="191"/>
      <c r="I54" s="191"/>
      <c r="J54" s="191"/>
      <c r="K54" s="191"/>
    </row>
    <row r="55" spans="1:13" ht="20" customHeight="1">
      <c r="A55" s="191" t="s">
        <v>21</v>
      </c>
      <c r="B55" s="191"/>
      <c r="C55" s="191"/>
      <c r="D55" s="191"/>
      <c r="E55" s="191"/>
      <c r="F55" s="191"/>
      <c r="G55" s="191"/>
      <c r="H55" s="191"/>
      <c r="I55" s="191"/>
      <c r="J55" s="191"/>
      <c r="K55" s="191"/>
    </row>
    <row r="56" spans="1:13" ht="20" customHeight="1">
      <c r="A56" s="193" t="s">
        <v>163</v>
      </c>
      <c r="B56" s="193"/>
      <c r="C56" s="193"/>
      <c r="D56" s="193"/>
      <c r="E56" s="193"/>
      <c r="F56" s="193"/>
      <c r="G56" s="193"/>
      <c r="H56" s="193"/>
      <c r="I56" s="193"/>
      <c r="J56" s="193"/>
      <c r="K56" s="193"/>
    </row>
    <row r="57" spans="1:13" ht="20" customHeight="1">
      <c r="A57" s="176" t="s">
        <v>102</v>
      </c>
      <c r="B57" s="176"/>
      <c r="C57" s="176"/>
      <c r="D57" s="176"/>
      <c r="E57" s="176"/>
      <c r="F57" s="176"/>
      <c r="G57" s="176"/>
      <c r="H57" s="176"/>
      <c r="I57" s="176"/>
      <c r="J57" s="176"/>
      <c r="K57" s="176"/>
    </row>
    <row r="58" spans="1:13" ht="9" customHeight="1">
      <c r="A58" s="82"/>
      <c r="B58" s="82"/>
      <c r="C58" s="41"/>
      <c r="D58" s="41"/>
      <c r="E58" s="42"/>
      <c r="F58" s="41"/>
      <c r="G58" s="42"/>
      <c r="H58" s="42"/>
      <c r="I58" s="192"/>
      <c r="J58" s="192"/>
      <c r="K58" s="192"/>
    </row>
    <row r="59" spans="1:13" s="82" customFormat="1" ht="20" customHeight="1">
      <c r="C59" s="21" t="s">
        <v>0</v>
      </c>
      <c r="D59" s="189" t="s">
        <v>6</v>
      </c>
      <c r="E59" s="189"/>
      <c r="F59" s="189"/>
      <c r="G59" s="189"/>
      <c r="H59" s="189"/>
      <c r="I59" s="191" t="s">
        <v>8</v>
      </c>
      <c r="J59" s="191"/>
      <c r="K59" s="191"/>
      <c r="L59" s="110"/>
      <c r="M59" s="110"/>
    </row>
    <row r="60" spans="1:13" s="82" customFormat="1" ht="20" customHeight="1">
      <c r="C60" s="41"/>
      <c r="D60" s="189" t="s">
        <v>7</v>
      </c>
      <c r="E60" s="189"/>
      <c r="F60" s="189"/>
      <c r="G60" s="189"/>
      <c r="H60" s="189"/>
      <c r="I60" s="191" t="s">
        <v>7</v>
      </c>
      <c r="J60" s="191"/>
      <c r="K60" s="191"/>
      <c r="L60" s="110"/>
      <c r="M60" s="110"/>
    </row>
    <row r="61" spans="1:13" s="82" customFormat="1" ht="20" customHeight="1">
      <c r="A61" s="55"/>
      <c r="B61" s="55"/>
      <c r="C61" s="55"/>
      <c r="D61" s="55"/>
      <c r="E61" s="24">
        <v>2025</v>
      </c>
      <c r="F61" s="55"/>
      <c r="G61" s="24">
        <v>2024</v>
      </c>
      <c r="H61" s="58"/>
      <c r="I61" s="24">
        <v>2025</v>
      </c>
      <c r="J61" s="58"/>
      <c r="K61" s="24">
        <v>2024</v>
      </c>
      <c r="L61" s="110"/>
      <c r="M61" s="110"/>
    </row>
    <row r="62" spans="1:13" s="82" customFormat="1" ht="20" customHeight="1">
      <c r="A62" s="94" t="s">
        <v>16</v>
      </c>
      <c r="B62" s="94"/>
      <c r="C62" s="92"/>
      <c r="D62" s="92"/>
      <c r="E62" s="86"/>
      <c r="F62" s="92"/>
      <c r="G62" s="86"/>
      <c r="H62" s="86"/>
      <c r="I62" s="87"/>
      <c r="J62" s="86"/>
      <c r="K62" s="86"/>
      <c r="L62" s="110"/>
      <c r="M62" s="110"/>
    </row>
    <row r="63" spans="1:13" s="82" customFormat="1" ht="20" customHeight="1">
      <c r="A63" s="88" t="s">
        <v>104</v>
      </c>
      <c r="B63" s="88"/>
      <c r="C63" s="92"/>
      <c r="D63" s="81"/>
      <c r="E63" s="96">
        <v>63267</v>
      </c>
      <c r="F63" s="81"/>
      <c r="G63" s="96">
        <v>75431</v>
      </c>
      <c r="H63" s="113"/>
      <c r="I63" s="96">
        <v>108053</v>
      </c>
      <c r="J63" s="106"/>
      <c r="K63" s="96">
        <v>130351</v>
      </c>
      <c r="L63" s="110"/>
      <c r="M63" s="110"/>
    </row>
    <row r="64" spans="1:13" s="82" customFormat="1" ht="20" customHeight="1">
      <c r="A64" s="88" t="s">
        <v>108</v>
      </c>
      <c r="B64" s="88"/>
      <c r="C64" s="81">
        <v>9</v>
      </c>
      <c r="D64" s="81"/>
      <c r="E64" s="106">
        <v>-381438750</v>
      </c>
      <c r="F64" s="81"/>
      <c r="G64" s="106">
        <v>-40000000</v>
      </c>
      <c r="H64" s="106"/>
      <c r="I64" s="106">
        <v>-279938750</v>
      </c>
      <c r="J64" s="106"/>
      <c r="K64" s="106">
        <v>-40000000</v>
      </c>
      <c r="L64" s="110"/>
      <c r="M64" s="110"/>
    </row>
    <row r="65" spans="1:13" s="82" customFormat="1" ht="20" customHeight="1">
      <c r="A65" s="88" t="s">
        <v>107</v>
      </c>
      <c r="B65" s="88"/>
      <c r="C65" s="81">
        <v>9</v>
      </c>
      <c r="D65" s="81"/>
      <c r="E65" s="106">
        <v>196136042</v>
      </c>
      <c r="F65" s="81"/>
      <c r="G65" s="106">
        <v>64989378</v>
      </c>
      <c r="H65" s="106"/>
      <c r="I65" s="106">
        <v>171442479</v>
      </c>
      <c r="J65" s="109"/>
      <c r="K65" s="106">
        <v>64989378</v>
      </c>
      <c r="L65" s="110"/>
      <c r="M65" s="110"/>
    </row>
    <row r="66" spans="1:13" s="82" customFormat="1" ht="20" customHeight="1">
      <c r="A66" s="88" t="s">
        <v>121</v>
      </c>
      <c r="B66" s="88"/>
      <c r="C66" s="81"/>
      <c r="D66" s="81"/>
      <c r="E66" s="14">
        <v>0</v>
      </c>
      <c r="F66" s="81"/>
      <c r="G66" s="14">
        <v>0</v>
      </c>
      <c r="H66" s="107"/>
      <c r="I66" s="106">
        <v>-125499925</v>
      </c>
      <c r="J66" s="106"/>
      <c r="K66" s="106">
        <v>-24499975</v>
      </c>
      <c r="L66" s="110"/>
      <c r="M66" s="110"/>
    </row>
    <row r="67" spans="1:13" s="82" customFormat="1" ht="20" customHeight="1">
      <c r="A67" s="88" t="s">
        <v>130</v>
      </c>
      <c r="B67" s="88"/>
      <c r="C67" s="81">
        <v>11</v>
      </c>
      <c r="D67" s="81"/>
      <c r="E67" s="107">
        <v>-17000000</v>
      </c>
      <c r="F67" s="81"/>
      <c r="G67" s="107">
        <v>-67500000</v>
      </c>
      <c r="H67" s="106"/>
      <c r="I67" s="108">
        <v>-17000000</v>
      </c>
      <c r="J67" s="106"/>
      <c r="K67" s="108">
        <v>-67500000</v>
      </c>
      <c r="L67" s="110"/>
      <c r="M67" s="110"/>
    </row>
    <row r="68" spans="1:13" s="82" customFormat="1" ht="20" customHeight="1">
      <c r="A68" s="88" t="s">
        <v>197</v>
      </c>
      <c r="B68" s="88"/>
      <c r="C68" s="81">
        <v>25</v>
      </c>
      <c r="D68" s="81"/>
      <c r="E68" s="14">
        <v>0</v>
      </c>
      <c r="F68" s="81"/>
      <c r="G68" s="14">
        <v>0</v>
      </c>
      <c r="H68" s="106"/>
      <c r="I68" s="106">
        <v>-1486246</v>
      </c>
      <c r="J68" s="109"/>
      <c r="K68" s="106">
        <v>-6697883</v>
      </c>
      <c r="L68" s="110"/>
      <c r="M68" s="110"/>
    </row>
    <row r="69" spans="1:13" s="82" customFormat="1" ht="20" customHeight="1">
      <c r="A69" s="88" t="s">
        <v>198</v>
      </c>
      <c r="B69" s="88"/>
      <c r="C69" s="81">
        <v>25</v>
      </c>
      <c r="D69" s="81"/>
      <c r="E69" s="14">
        <v>0</v>
      </c>
      <c r="F69" s="81"/>
      <c r="G69" s="14">
        <v>0</v>
      </c>
      <c r="H69" s="106"/>
      <c r="I69" s="106">
        <v>6484130</v>
      </c>
      <c r="J69" s="109"/>
      <c r="K69" s="106">
        <v>1700000</v>
      </c>
      <c r="L69" s="110"/>
      <c r="M69" s="110"/>
    </row>
    <row r="70" spans="1:13" s="82" customFormat="1" ht="20" customHeight="1">
      <c r="A70" s="88" t="s">
        <v>109</v>
      </c>
      <c r="B70" s="88"/>
      <c r="C70" s="81"/>
      <c r="D70" s="81"/>
      <c r="E70" s="106">
        <v>-1851091</v>
      </c>
      <c r="F70" s="81"/>
      <c r="G70" s="106">
        <v>-6518300</v>
      </c>
      <c r="H70" s="106"/>
      <c r="I70" s="106">
        <v>-1507046</v>
      </c>
      <c r="J70" s="106"/>
      <c r="K70" s="106">
        <v>-6496822</v>
      </c>
      <c r="L70" s="110"/>
      <c r="M70" s="110"/>
    </row>
    <row r="71" spans="1:13" s="82" customFormat="1" ht="20" customHeight="1">
      <c r="A71" s="88" t="s">
        <v>138</v>
      </c>
      <c r="B71" s="88"/>
      <c r="C71" s="81"/>
      <c r="D71" s="81"/>
      <c r="E71" s="106">
        <v>45185</v>
      </c>
      <c r="F71" s="81"/>
      <c r="G71" s="106">
        <v>50837</v>
      </c>
      <c r="H71" s="106"/>
      <c r="I71" s="106">
        <v>45185</v>
      </c>
      <c r="J71" s="106"/>
      <c r="K71" s="106">
        <v>50837</v>
      </c>
      <c r="L71" s="110"/>
      <c r="M71" s="110"/>
    </row>
    <row r="72" spans="1:13" s="82" customFormat="1" ht="20" customHeight="1">
      <c r="A72" s="88" t="s">
        <v>110</v>
      </c>
      <c r="B72" s="88"/>
      <c r="C72" s="81"/>
      <c r="D72" s="81"/>
      <c r="E72" s="106">
        <v>-21567090</v>
      </c>
      <c r="F72" s="81"/>
      <c r="G72" s="106">
        <v>-40381896</v>
      </c>
      <c r="H72" s="106"/>
      <c r="I72" s="106">
        <v>-6442491</v>
      </c>
      <c r="J72" s="106"/>
      <c r="K72" s="106">
        <v>-40381896</v>
      </c>
      <c r="L72" s="110"/>
      <c r="M72" s="110"/>
    </row>
    <row r="73" spans="1:13" s="82" customFormat="1" ht="20" customHeight="1">
      <c r="A73" s="88" t="s">
        <v>199</v>
      </c>
      <c r="B73" s="88"/>
      <c r="C73" s="81"/>
      <c r="D73" s="81"/>
      <c r="E73" s="14">
        <v>0</v>
      </c>
      <c r="F73" s="81"/>
      <c r="G73" s="14">
        <v>0</v>
      </c>
      <c r="H73" s="106"/>
      <c r="I73" s="106">
        <v>19000000</v>
      </c>
      <c r="J73" s="106"/>
      <c r="K73" s="14">
        <v>0</v>
      </c>
      <c r="L73" s="110"/>
      <c r="M73" s="110"/>
    </row>
    <row r="74" spans="1:13" s="82" customFormat="1" ht="20" customHeight="1">
      <c r="A74" s="55" t="s">
        <v>72</v>
      </c>
      <c r="B74" s="90"/>
      <c r="C74" s="92"/>
      <c r="D74" s="81"/>
      <c r="E74" s="166">
        <f>SUM(E63:E73)</f>
        <v>-225612437</v>
      </c>
      <c r="F74" s="81"/>
      <c r="G74" s="166">
        <f>SUM(G63:G73)</f>
        <v>-89284550</v>
      </c>
      <c r="H74" s="106"/>
      <c r="I74" s="166">
        <f>SUM(I63:I73)</f>
        <v>-234794611</v>
      </c>
      <c r="J74" s="106"/>
      <c r="K74" s="166">
        <f>SUM(K63:K73)</f>
        <v>-118706010</v>
      </c>
      <c r="L74" s="110"/>
      <c r="M74" s="110"/>
    </row>
    <row r="75" spans="1:13" s="82" customFormat="1" ht="20" customHeight="1">
      <c r="A75" s="55"/>
      <c r="B75" s="55"/>
      <c r="C75" s="92"/>
      <c r="D75" s="81"/>
      <c r="E75" s="13"/>
      <c r="F75" s="81"/>
      <c r="G75" s="13"/>
      <c r="H75" s="13"/>
      <c r="I75" s="13"/>
      <c r="J75" s="11"/>
      <c r="K75" s="13"/>
      <c r="L75" s="110"/>
      <c r="M75" s="110"/>
    </row>
    <row r="76" spans="1:13" s="82" customFormat="1" ht="20" customHeight="1">
      <c r="A76" s="94" t="s">
        <v>10</v>
      </c>
      <c r="B76" s="94"/>
      <c r="C76" s="92"/>
      <c r="D76" s="92"/>
      <c r="E76" s="93"/>
      <c r="F76" s="92"/>
      <c r="G76" s="93"/>
      <c r="H76" s="13"/>
      <c r="I76" s="13"/>
      <c r="J76" s="11"/>
      <c r="K76" s="13"/>
      <c r="L76" s="110"/>
      <c r="M76" s="110"/>
    </row>
    <row r="77" spans="1:13" s="82" customFormat="1" ht="20" customHeight="1">
      <c r="A77" s="88" t="s">
        <v>139</v>
      </c>
      <c r="B77" s="94"/>
      <c r="C77" s="81"/>
      <c r="D77" s="92"/>
      <c r="E77" s="106"/>
      <c r="F77" s="81"/>
      <c r="G77" s="106"/>
      <c r="H77" s="106"/>
      <c r="I77" s="106"/>
      <c r="J77" s="106"/>
      <c r="K77" s="106"/>
      <c r="L77" s="110"/>
      <c r="M77" s="110"/>
    </row>
    <row r="78" spans="1:13" s="82" customFormat="1" ht="20" customHeight="1">
      <c r="A78" s="85" t="s">
        <v>157</v>
      </c>
      <c r="B78" s="94"/>
      <c r="C78" s="81"/>
      <c r="D78" s="92"/>
      <c r="E78" s="106">
        <v>10000000</v>
      </c>
      <c r="F78" s="81"/>
      <c r="G78" s="106">
        <v>10000000</v>
      </c>
      <c r="H78" s="106"/>
      <c r="I78" s="106">
        <v>10000000</v>
      </c>
      <c r="J78" s="106"/>
      <c r="K78" s="106">
        <v>10000000</v>
      </c>
      <c r="L78" s="110"/>
      <c r="M78" s="110"/>
    </row>
    <row r="79" spans="1:13" s="82" customFormat="1" ht="20" customHeight="1">
      <c r="A79" s="88" t="s">
        <v>203</v>
      </c>
      <c r="B79" s="94"/>
      <c r="C79" s="81"/>
      <c r="D79" s="92"/>
      <c r="E79" s="106">
        <v>-10000000</v>
      </c>
      <c r="F79" s="81"/>
      <c r="G79" s="106">
        <v>-10000000</v>
      </c>
      <c r="H79" s="106"/>
      <c r="I79" s="106">
        <v>-10000000</v>
      </c>
      <c r="J79" s="106"/>
      <c r="K79" s="106">
        <v>-10000000</v>
      </c>
      <c r="L79" s="110"/>
      <c r="M79" s="110"/>
    </row>
    <row r="80" spans="1:13" s="82" customFormat="1" ht="20" customHeight="1">
      <c r="A80" s="88" t="s">
        <v>158</v>
      </c>
      <c r="B80" s="94"/>
      <c r="C80" s="81"/>
      <c r="D80" s="92"/>
      <c r="E80" s="106"/>
      <c r="F80" s="81"/>
      <c r="G80" s="106"/>
      <c r="H80" s="106"/>
      <c r="I80" s="106"/>
      <c r="J80" s="106"/>
      <c r="K80" s="106"/>
      <c r="L80" s="110"/>
      <c r="M80" s="110"/>
    </row>
    <row r="81" spans="1:13" s="82" customFormat="1" ht="20" customHeight="1">
      <c r="A81" s="85" t="s">
        <v>157</v>
      </c>
      <c r="B81" s="94"/>
      <c r="C81" s="81">
        <v>18</v>
      </c>
      <c r="D81" s="92"/>
      <c r="E81" s="14">
        <v>0</v>
      </c>
      <c r="F81" s="81"/>
      <c r="G81" s="106">
        <v>30000000</v>
      </c>
      <c r="H81" s="106"/>
      <c r="I81" s="160">
        <v>0</v>
      </c>
      <c r="J81" s="106"/>
      <c r="K81" s="106">
        <v>30000000</v>
      </c>
      <c r="L81" s="110"/>
      <c r="M81" s="110"/>
    </row>
    <row r="82" spans="1:13" s="82" customFormat="1" ht="20" customHeight="1">
      <c r="A82" s="88" t="s">
        <v>202</v>
      </c>
      <c r="B82" s="94"/>
      <c r="C82" s="81">
        <v>18</v>
      </c>
      <c r="D82" s="92"/>
      <c r="E82" s="106">
        <v>-28324000</v>
      </c>
      <c r="F82" s="81"/>
      <c r="G82" s="106">
        <v>-1676000</v>
      </c>
      <c r="H82" s="106"/>
      <c r="I82" s="106">
        <v>-28324000</v>
      </c>
      <c r="J82" s="106"/>
      <c r="K82" s="106">
        <v>-1676000</v>
      </c>
      <c r="L82" s="110"/>
      <c r="M82" s="110"/>
    </row>
    <row r="83" spans="1:13" s="82" customFormat="1" ht="20" customHeight="1">
      <c r="A83" s="88" t="s">
        <v>201</v>
      </c>
      <c r="B83" s="94"/>
      <c r="C83" s="81">
        <v>25</v>
      </c>
      <c r="D83" s="92"/>
      <c r="E83" s="14">
        <v>0</v>
      </c>
      <c r="F83" s="81"/>
      <c r="G83" s="14">
        <v>0</v>
      </c>
      <c r="H83" s="106"/>
      <c r="I83" s="160">
        <v>0</v>
      </c>
      <c r="J83" s="106"/>
      <c r="K83" s="106">
        <v>24800000</v>
      </c>
      <c r="L83" s="110"/>
      <c r="M83" s="110"/>
    </row>
    <row r="84" spans="1:13" s="82" customFormat="1" ht="20" customHeight="1">
      <c r="A84" s="88" t="s">
        <v>200</v>
      </c>
      <c r="B84" s="94"/>
      <c r="C84" s="81">
        <v>25</v>
      </c>
      <c r="D84" s="92"/>
      <c r="E84" s="14">
        <v>0</v>
      </c>
      <c r="F84" s="81"/>
      <c r="G84" s="14">
        <v>0</v>
      </c>
      <c r="H84" s="106"/>
      <c r="I84" s="106">
        <v>-23506169</v>
      </c>
      <c r="J84" s="106"/>
      <c r="K84" s="106">
        <v>-1293831</v>
      </c>
      <c r="L84" s="110"/>
      <c r="M84" s="110"/>
    </row>
    <row r="85" spans="1:13" s="82" customFormat="1" ht="20" customHeight="1">
      <c r="A85" s="88" t="s">
        <v>204</v>
      </c>
      <c r="B85" s="94"/>
      <c r="C85" s="81"/>
      <c r="D85" s="92"/>
      <c r="E85" s="106">
        <v>-499925</v>
      </c>
      <c r="F85" s="81"/>
      <c r="G85" s="106">
        <v>500035</v>
      </c>
      <c r="H85" s="106"/>
      <c r="I85" s="160">
        <v>0</v>
      </c>
      <c r="J85" s="106"/>
      <c r="K85" s="14">
        <v>0</v>
      </c>
      <c r="L85" s="110"/>
      <c r="M85" s="110"/>
    </row>
    <row r="86" spans="1:13" s="82" customFormat="1" ht="20" customHeight="1">
      <c r="A86" s="91" t="s">
        <v>131</v>
      </c>
      <c r="B86" s="91"/>
      <c r="C86" s="81"/>
      <c r="D86" s="81"/>
      <c r="E86" s="106">
        <v>-6269612</v>
      </c>
      <c r="F86" s="81"/>
      <c r="G86" s="106">
        <v>-4690383</v>
      </c>
      <c r="H86" s="106"/>
      <c r="I86" s="106">
        <v>-6269612</v>
      </c>
      <c r="J86" s="106"/>
      <c r="K86" s="106">
        <v>-4690383</v>
      </c>
      <c r="L86" s="110"/>
      <c r="M86" s="110"/>
    </row>
    <row r="87" spans="1:13" s="82" customFormat="1" ht="20" customHeight="1">
      <c r="A87" s="91" t="s">
        <v>124</v>
      </c>
      <c r="B87" s="91"/>
      <c r="C87" s="81"/>
      <c r="D87" s="81"/>
      <c r="E87" s="106">
        <v>-2954480</v>
      </c>
      <c r="F87" s="81"/>
      <c r="G87" s="106">
        <v>-2705454</v>
      </c>
      <c r="H87" s="106"/>
      <c r="I87" s="106">
        <v>-3178935</v>
      </c>
      <c r="J87" s="106"/>
      <c r="K87" s="106">
        <v>-3163969</v>
      </c>
      <c r="L87" s="110"/>
      <c r="M87" s="110"/>
    </row>
    <row r="88" spans="1:13" s="82" customFormat="1" ht="20" customHeight="1">
      <c r="A88" s="91" t="s">
        <v>155</v>
      </c>
      <c r="B88" s="91"/>
      <c r="C88" s="81">
        <v>28</v>
      </c>
      <c r="D88" s="81"/>
      <c r="E88" s="106">
        <v>-25500000</v>
      </c>
      <c r="F88" s="81"/>
      <c r="G88" s="14">
        <v>0</v>
      </c>
      <c r="H88" s="106"/>
      <c r="I88" s="106">
        <v>-25500000</v>
      </c>
      <c r="J88" s="106"/>
      <c r="K88" s="14">
        <v>0</v>
      </c>
      <c r="L88" s="110"/>
      <c r="M88" s="110"/>
    </row>
    <row r="89" spans="1:13" s="82" customFormat="1" ht="20" customHeight="1">
      <c r="A89" s="88" t="s">
        <v>205</v>
      </c>
      <c r="B89" s="94"/>
      <c r="C89" s="81">
        <v>21.1</v>
      </c>
      <c r="D89" s="92"/>
      <c r="E89" s="106">
        <v>240771375</v>
      </c>
      <c r="F89" s="81"/>
      <c r="G89" s="14">
        <v>0</v>
      </c>
      <c r="H89" s="106"/>
      <c r="I89" s="106">
        <v>240771375</v>
      </c>
      <c r="J89" s="106"/>
      <c r="K89" s="14">
        <v>0</v>
      </c>
      <c r="L89" s="110"/>
      <c r="M89" s="110"/>
    </row>
    <row r="90" spans="1:13" s="82" customFormat="1" ht="20" customHeight="1">
      <c r="A90" s="55" t="s">
        <v>206</v>
      </c>
      <c r="B90" s="90"/>
      <c r="C90" s="81"/>
      <c r="D90" s="81"/>
      <c r="E90" s="166">
        <f>SUM(E77:E89)</f>
        <v>177223358</v>
      </c>
      <c r="F90" s="81"/>
      <c r="G90" s="166">
        <f>SUM(G77:G89)</f>
        <v>21428198</v>
      </c>
      <c r="H90" s="106"/>
      <c r="I90" s="166">
        <f>SUM(I77:I89)</f>
        <v>153992659</v>
      </c>
      <c r="J90" s="106"/>
      <c r="K90" s="166">
        <f>SUM(K77:K89)</f>
        <v>43975817</v>
      </c>
      <c r="L90" s="110"/>
      <c r="M90" s="110"/>
    </row>
    <row r="91" spans="1:13" s="82" customFormat="1" ht="20" customHeight="1">
      <c r="A91" s="55" t="s">
        <v>207</v>
      </c>
      <c r="B91" s="55"/>
      <c r="C91" s="81"/>
      <c r="D91" s="81"/>
      <c r="E91" s="106">
        <f>E37+E74+E90</f>
        <v>8467014</v>
      </c>
      <c r="F91" s="81"/>
      <c r="G91" s="106">
        <f>G37+G74+G90</f>
        <v>-4896391</v>
      </c>
      <c r="H91" s="106"/>
      <c r="I91" s="106">
        <f>I37+I74+I90</f>
        <v>-656280</v>
      </c>
      <c r="J91" s="106"/>
      <c r="K91" s="106">
        <f>K37+K74+K90</f>
        <v>-5107669</v>
      </c>
      <c r="L91" s="110"/>
      <c r="M91" s="110"/>
    </row>
    <row r="92" spans="1:13" s="82" customFormat="1" ht="20" customHeight="1">
      <c r="A92" s="55" t="s">
        <v>111</v>
      </c>
      <c r="B92" s="55"/>
      <c r="C92" s="81"/>
      <c r="D92" s="81"/>
      <c r="E92" s="106">
        <f>BS!G11</f>
        <v>17116293</v>
      </c>
      <c r="F92" s="81"/>
      <c r="G92" s="106">
        <v>22012684</v>
      </c>
      <c r="H92" s="106"/>
      <c r="I92" s="106">
        <f>BS!K11</f>
        <v>16905015</v>
      </c>
      <c r="J92" s="106"/>
      <c r="K92" s="106">
        <v>22012684</v>
      </c>
      <c r="L92" s="110"/>
      <c r="M92" s="110"/>
    </row>
    <row r="93" spans="1:13" s="82" customFormat="1" ht="20" customHeight="1" thickBot="1">
      <c r="A93" s="89" t="s">
        <v>159</v>
      </c>
      <c r="B93" s="89"/>
      <c r="C93" s="81"/>
      <c r="D93" s="81"/>
      <c r="E93" s="167">
        <f>SUM(E91:E92)</f>
        <v>25583307</v>
      </c>
      <c r="F93" s="81"/>
      <c r="G93" s="167">
        <f>SUM(G91:G92)</f>
        <v>17116293</v>
      </c>
      <c r="H93" s="106"/>
      <c r="I93" s="167">
        <f>SUM(I91:I92)</f>
        <v>16248735</v>
      </c>
      <c r="J93" s="106"/>
      <c r="K93" s="167">
        <f>SUM(K91:K92)</f>
        <v>16905015</v>
      </c>
      <c r="L93" s="110"/>
      <c r="M93" s="110"/>
    </row>
    <row r="94" spans="1:13" s="82" customFormat="1" ht="20" customHeight="1" thickTop="1">
      <c r="A94" s="55"/>
      <c r="B94" s="55"/>
      <c r="C94" s="81"/>
      <c r="D94" s="81"/>
      <c r="E94" s="106"/>
      <c r="F94" s="81"/>
      <c r="G94" s="7"/>
      <c r="H94" s="10"/>
      <c r="I94" s="106"/>
      <c r="J94" s="10"/>
      <c r="K94" s="7"/>
      <c r="L94" s="110"/>
      <c r="M94" s="110"/>
    </row>
    <row r="95" spans="1:13" s="82" customFormat="1" ht="20" customHeight="1">
      <c r="M95" s="110"/>
    </row>
    <row r="96" spans="1:13" s="82" customFormat="1" ht="20" customHeight="1">
      <c r="A96" s="89"/>
      <c r="B96" s="89"/>
      <c r="C96" s="81"/>
      <c r="D96" s="81"/>
      <c r="E96" s="7"/>
      <c r="F96" s="81"/>
      <c r="G96" s="7"/>
      <c r="H96" s="7"/>
      <c r="I96" s="7"/>
      <c r="J96" s="7"/>
      <c r="K96" s="7"/>
      <c r="L96" s="110"/>
      <c r="M96" s="110"/>
    </row>
    <row r="97" spans="1:13" s="82" customFormat="1" ht="20" customHeight="1">
      <c r="A97" s="88"/>
      <c r="B97" s="88"/>
      <c r="C97" s="81"/>
      <c r="D97" s="81"/>
      <c r="E97" s="7"/>
      <c r="F97" s="81"/>
      <c r="G97" s="7"/>
      <c r="H97" s="7"/>
      <c r="I97" s="6"/>
      <c r="J97" s="7"/>
      <c r="K97" s="6"/>
      <c r="L97" s="110"/>
      <c r="M97" s="110"/>
    </row>
    <row r="98" spans="1:13" s="82" customFormat="1" ht="20" customHeight="1">
      <c r="A98" s="88"/>
      <c r="B98" s="88"/>
      <c r="C98" s="81"/>
      <c r="D98" s="81"/>
      <c r="E98" s="86"/>
      <c r="F98" s="81"/>
      <c r="G98" s="86"/>
      <c r="H98" s="55"/>
      <c r="I98" s="87"/>
      <c r="J98" s="55"/>
      <c r="K98" s="86"/>
      <c r="L98" s="110"/>
      <c r="M98" s="110"/>
    </row>
    <row r="99" spans="1:13" s="82" customFormat="1" ht="20" customHeight="1">
      <c r="A99" s="88"/>
      <c r="B99" s="88"/>
      <c r="C99" s="81"/>
      <c r="D99" s="81"/>
      <c r="E99" s="86"/>
      <c r="F99" s="81"/>
      <c r="G99" s="86"/>
      <c r="H99" s="55"/>
      <c r="I99" s="87"/>
      <c r="J99" s="55"/>
      <c r="K99" s="86"/>
      <c r="L99" s="110"/>
      <c r="M99" s="110"/>
    </row>
    <row r="100" spans="1:13" s="82" customFormat="1" ht="20" customHeight="1">
      <c r="A100" s="85"/>
      <c r="B100" s="85"/>
      <c r="C100" s="81"/>
      <c r="D100" s="81"/>
      <c r="E100" s="84"/>
      <c r="F100" s="81"/>
      <c r="G100" s="84"/>
      <c r="H100" s="79"/>
      <c r="I100" s="84"/>
      <c r="J100" s="79"/>
      <c r="K100" s="83"/>
      <c r="L100" s="110"/>
      <c r="M100" s="110"/>
    </row>
    <row r="101" spans="1:13" s="82" customFormat="1" ht="20" customHeight="1">
      <c r="A101" s="85"/>
      <c r="B101" s="85"/>
      <c r="C101" s="81"/>
      <c r="D101" s="81"/>
      <c r="E101" s="84"/>
      <c r="F101" s="81"/>
      <c r="G101" s="84"/>
      <c r="H101" s="79"/>
      <c r="I101" s="84"/>
      <c r="J101" s="79"/>
      <c r="K101" s="83"/>
      <c r="L101" s="110"/>
      <c r="M101" s="110"/>
    </row>
    <row r="102" spans="1:13" ht="20" customHeight="1">
      <c r="C102" s="75"/>
      <c r="D102" s="75"/>
      <c r="E102" s="75"/>
      <c r="F102" s="30"/>
      <c r="G102" s="30"/>
      <c r="H102" s="80"/>
      <c r="I102" s="79"/>
      <c r="J102" s="79"/>
      <c r="K102" s="79"/>
    </row>
    <row r="103" spans="1:13" ht="20" customHeight="1">
      <c r="H103" s="80"/>
      <c r="I103" s="79"/>
      <c r="J103" s="79"/>
      <c r="K103" s="79"/>
    </row>
    <row r="104" spans="1:13" ht="20" customHeight="1">
      <c r="B104" s="55"/>
      <c r="C104" s="81"/>
      <c r="D104" s="81"/>
      <c r="E104" s="80"/>
      <c r="F104" s="81"/>
      <c r="G104" s="80"/>
      <c r="H104" s="80"/>
      <c r="I104" s="79"/>
      <c r="J104" s="79"/>
      <c r="K104" s="79"/>
    </row>
    <row r="105" spans="1:13" ht="20" customHeight="1">
      <c r="B105" s="55"/>
      <c r="C105" s="55"/>
      <c r="D105" s="55"/>
      <c r="E105" s="55"/>
      <c r="F105" s="55"/>
      <c r="G105" s="55"/>
      <c r="H105" s="55"/>
      <c r="I105" s="55"/>
      <c r="J105" s="55"/>
      <c r="K105" s="79"/>
    </row>
    <row r="106" spans="1:13" ht="20" customHeight="1">
      <c r="A106" s="175" t="s">
        <v>162</v>
      </c>
      <c r="B106" s="175"/>
      <c r="C106" s="175"/>
      <c r="D106" s="175"/>
      <c r="E106" s="175"/>
    </row>
  </sheetData>
  <mergeCells count="19">
    <mergeCell ref="D60:H60"/>
    <mergeCell ref="A106:E106"/>
    <mergeCell ref="A1:K1"/>
    <mergeCell ref="A2:K2"/>
    <mergeCell ref="A3:K3"/>
    <mergeCell ref="A4:K4"/>
    <mergeCell ref="I5:K5"/>
    <mergeCell ref="A55:K55"/>
    <mergeCell ref="I60:K60"/>
    <mergeCell ref="A56:K56"/>
    <mergeCell ref="A57:K57"/>
    <mergeCell ref="I6:K6"/>
    <mergeCell ref="I7:K7"/>
    <mergeCell ref="D6:H6"/>
    <mergeCell ref="D7:H7"/>
    <mergeCell ref="A54:K54"/>
    <mergeCell ref="I58:K58"/>
    <mergeCell ref="I59:K59"/>
    <mergeCell ref="D59:H59"/>
  </mergeCells>
  <pageMargins left="0.8" right="0.3" top="1" bottom="0.5" header="0.3" footer="0.3"/>
  <pageSetup paperSize="9" scale="70" firstPageNumber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67A9C1E94A3DB94F9578DD31FCDBB85C" ma:contentTypeVersion="18" ma:contentTypeDescription="สร้างเอกสารใหม่" ma:contentTypeScope="" ma:versionID="d457bcc685f0be28e2c9d00dbfce96bb">
  <xsd:schema xmlns:xsd="http://www.w3.org/2001/XMLSchema" xmlns:xs="http://www.w3.org/2001/XMLSchema" xmlns:p="http://schemas.microsoft.com/office/2006/metadata/properties" xmlns:ns2="2564b48a-abf7-4ef1-be6a-e196158f99b5" xmlns:ns3="47c09deb-ec27-4bd3-b99f-ca804046d32c" targetNamespace="http://schemas.microsoft.com/office/2006/metadata/properties" ma:root="true" ma:fieldsID="8fedd034432212172b3e0bd19a730f36" ns2:_="" ns3:_="">
    <xsd:import namespace="2564b48a-abf7-4ef1-be6a-e196158f99b5"/>
    <xsd:import namespace="47c09deb-ec27-4bd3-b99f-ca804046d32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4b48a-abf7-4ef1-be6a-e196158f99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c9c436e-7a9a-4931-9b09-74452379f7bf}" ma:internalName="TaxCatchAll" ma:showField="CatchAllData" ma:web="2564b48a-abf7-4ef1-be6a-e196158f9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09deb-ec27-4bd3-b99f-ca804046d3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แท็กรูป" ma:readOnly="false" ma:fieldId="{5cf76f15-5ced-4ddc-b409-7134ff3c332f}" ma:taxonomyMulti="true" ma:sspId="185504d0-505d-4a5a-8009-1dfd03b4b1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c09deb-ec27-4bd3-b99f-ca804046d32c">
      <Terms xmlns="http://schemas.microsoft.com/office/infopath/2007/PartnerControls"/>
    </lcf76f155ced4ddcb4097134ff3c332f>
    <TaxCatchAll xmlns="2564b48a-abf7-4ef1-be6a-e196158f99b5"/>
  </documentManagement>
</p:properties>
</file>

<file path=customXml/itemProps1.xml><?xml version="1.0" encoding="utf-8"?>
<ds:datastoreItem xmlns:ds="http://schemas.openxmlformats.org/officeDocument/2006/customXml" ds:itemID="{1AC7AEB9-C593-438D-AB15-684AFC1F54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4D839D-2605-4D1E-9BC4-E86D15D114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4b48a-abf7-4ef1-be6a-e196158f99b5"/>
    <ds:schemaRef ds:uri="47c09deb-ec27-4bd3-b99f-ca804046d3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948F37-7F08-4044-92A6-478102798676}">
  <ds:schemaRefs>
    <ds:schemaRef ds:uri="47c09deb-ec27-4bd3-b99f-ca804046d32c"/>
    <ds:schemaRef ds:uri="http://www.w3.org/XML/1998/namespace"/>
    <ds:schemaRef ds:uri="2564b48a-abf7-4ef1-be6a-e196158f99b5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BS</vt:lpstr>
      <vt:lpstr>BS(2)</vt:lpstr>
      <vt:lpstr>PL</vt:lpstr>
      <vt:lpstr>SE Consol</vt:lpstr>
      <vt:lpstr>SE Separate </vt:lpstr>
      <vt:lpstr>Cash Flow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PwC User</dc:creator>
  <cp:lastModifiedBy>Thantapanit, Prapai</cp:lastModifiedBy>
  <cp:lastPrinted>2026-02-17T02:31:35Z</cp:lastPrinted>
  <dcterms:created xsi:type="dcterms:W3CDTF">2004-04-08T12:11:05Z</dcterms:created>
  <dcterms:modified xsi:type="dcterms:W3CDTF">2026-02-17T02:32:27Z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2024-05-03T03:09:08Z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960a3db4-5f9f-46b2-a99a-b3f0c3d5d67d</vt:lpwstr>
  </property>
  <property fmtid="{D5CDD505-2E9C-101B-9397-08002B2CF9AE}" pid="8" name="MSIP_Label_ea60d57e-af5b-4752-ac57-3e4f28ca11dc_ContentBits">
    <vt:lpwstr>0</vt:lpwstr>
  </property>
</Properties>
</file>