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cdeloitte-my.sharepoint.com/personal/sungsitthipoonporn_deloitte_com/Documents/Desktop/LTMH/Q1'26/7. ไฟล์ตลาด Q1/"/>
    </mc:Choice>
  </mc:AlternateContent>
  <xr:revisionPtr revIDLastSave="19" documentId="13_ncr:1_{05A2E7A4-E832-4D9A-BAEF-E68B22BE6B95}" xr6:coauthVersionLast="47" xr6:coauthVersionMax="47" xr10:uidLastSave="{25870CCB-F29D-4ED6-8127-8B18312F839A}"/>
  <bookViews>
    <workbookView xWindow="-108" yWindow="-108" windowWidth="23256" windowHeight="14616" tabRatio="718" activeTab="5" xr2:uid="{00000000-000D-0000-FFFF-FFFF00000000}"/>
  </bookViews>
  <sheets>
    <sheet name="BS" sheetId="32" r:id="rId1"/>
    <sheet name="BS(2)" sheetId="33" r:id="rId2"/>
    <sheet name="PL (3M)" sheetId="39" r:id="rId3"/>
    <sheet name="SE Consol" sheetId="27" r:id="rId4"/>
    <sheet name="SE Separate" sheetId="38" r:id="rId5"/>
    <sheet name="Cash Flow" sheetId="35" r:id="rId6"/>
  </sheets>
  <definedNames>
    <definedName name="AS2DocOpenMode" hidden="1">"AS2DocumentEdit"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27" l="1"/>
  <c r="F29" i="27"/>
  <c r="D29" i="27"/>
  <c r="H29" i="27"/>
  <c r="T29" i="27" l="1"/>
  <c r="R29" i="27"/>
  <c r="V16" i="27"/>
  <c r="X16" i="27" s="1"/>
  <c r="F22" i="39"/>
  <c r="D22" i="39"/>
  <c r="D14" i="39"/>
  <c r="K22" i="33"/>
  <c r="I22" i="33"/>
  <c r="E22" i="33"/>
  <c r="K17" i="33"/>
  <c r="E17" i="33"/>
  <c r="K29" i="32"/>
  <c r="I29" i="32"/>
  <c r="E29" i="32"/>
  <c r="M24" i="38"/>
  <c r="I24" i="38"/>
  <c r="K24" i="38" s="1"/>
  <c r="P26" i="27"/>
  <c r="L26" i="27"/>
  <c r="N26" i="27" s="1"/>
  <c r="D23" i="39" l="1"/>
  <c r="D27" i="39" s="1"/>
  <c r="D29" i="39" s="1"/>
  <c r="D30" i="39" s="1"/>
  <c r="J87" i="35"/>
  <c r="H87" i="35"/>
  <c r="F87" i="35"/>
  <c r="D87" i="35"/>
  <c r="P28" i="27"/>
  <c r="P29" i="27" s="1"/>
  <c r="L28" i="27"/>
  <c r="L29" i="27" s="1"/>
  <c r="M26" i="38"/>
  <c r="M27" i="38" s="1"/>
  <c r="I26" i="38"/>
  <c r="I27" i="38" s="1"/>
  <c r="U18" i="38"/>
  <c r="U24" i="38"/>
  <c r="X26" i="27"/>
  <c r="AB26" i="27" s="1"/>
  <c r="K19" i="38" l="1"/>
  <c r="U17" i="38"/>
  <c r="U16" i="38" l="1"/>
  <c r="E19" i="38"/>
  <c r="C19" i="38"/>
  <c r="N21" i="27"/>
  <c r="F21" i="27"/>
  <c r="D21" i="27"/>
  <c r="X18" i="27"/>
  <c r="J74" i="35" l="1"/>
  <c r="F74" i="35"/>
  <c r="K41" i="33"/>
  <c r="K42" i="33" s="1"/>
  <c r="K23" i="33"/>
  <c r="G41" i="33"/>
  <c r="G42" i="33" s="1"/>
  <c r="G22" i="33"/>
  <c r="G17" i="33"/>
  <c r="AB18" i="27" l="1"/>
  <c r="K43" i="33"/>
  <c r="G23" i="33"/>
  <c r="G43" i="33" s="1"/>
  <c r="K19" i="32"/>
  <c r="K30" i="32" s="1"/>
  <c r="G29" i="32"/>
  <c r="G19" i="32"/>
  <c r="I17" i="33"/>
  <c r="I19" i="32"/>
  <c r="E19" i="32"/>
  <c r="G30" i="32" l="1"/>
  <c r="E23" i="33"/>
  <c r="I23" i="33"/>
  <c r="E30" i="32"/>
  <c r="I30" i="32"/>
  <c r="J29" i="27" l="1"/>
  <c r="K20" i="38"/>
  <c r="E20" i="38"/>
  <c r="C20" i="38"/>
  <c r="U19" i="38"/>
  <c r="S14" i="38"/>
  <c r="Q20" i="38"/>
  <c r="G20" i="38"/>
  <c r="V24" i="27"/>
  <c r="X24" i="27" s="1"/>
  <c r="S20" i="38" l="1"/>
  <c r="U14" i="38"/>
  <c r="U20" i="38" s="1"/>
  <c r="X19" i="27"/>
  <c r="X20" i="27"/>
  <c r="AB20" i="27" s="1"/>
  <c r="Z21" i="27"/>
  <c r="V22" i="27"/>
  <c r="AB19" i="27" l="1"/>
  <c r="AB21" i="27" s="1"/>
  <c r="X21" i="27"/>
  <c r="S22" i="38" l="1"/>
  <c r="Q27" i="38" l="1"/>
  <c r="E40" i="33"/>
  <c r="J22" i="27" l="1"/>
  <c r="H74" i="35" l="1"/>
  <c r="D74" i="35"/>
  <c r="O27" i="38"/>
  <c r="G27" i="38"/>
  <c r="E27" i="38"/>
  <c r="C27" i="38"/>
  <c r="Z22" i="27"/>
  <c r="F22" i="27"/>
  <c r="D22" i="27"/>
  <c r="AB16" i="27"/>
  <c r="AB24" i="27"/>
  <c r="J22" i="39"/>
  <c r="H22" i="39"/>
  <c r="J14" i="39"/>
  <c r="H14" i="39"/>
  <c r="F14" i="39"/>
  <c r="H8" i="39"/>
  <c r="J23" i="39" l="1"/>
  <c r="J27" i="39" s="1"/>
  <c r="J29" i="39" s="1"/>
  <c r="J30" i="39" s="1"/>
  <c r="H23" i="39"/>
  <c r="H27" i="39" s="1"/>
  <c r="H29" i="39" s="1"/>
  <c r="H30" i="39" s="1"/>
  <c r="F23" i="39"/>
  <c r="F27" i="39" s="1"/>
  <c r="F29" i="39" s="1"/>
  <c r="F30" i="39" s="1"/>
  <c r="J24" i="35"/>
  <c r="S27" i="38"/>
  <c r="I40" i="33" s="1"/>
  <c r="U22" i="38"/>
  <c r="H11" i="35" l="1"/>
  <c r="H33" i="39"/>
  <c r="H44" i="39" s="1"/>
  <c r="F24" i="35"/>
  <c r="F35" i="35" s="1"/>
  <c r="F37" i="35" s="1"/>
  <c r="F88" i="35" s="1"/>
  <c r="F90" i="35" s="1"/>
  <c r="J35" i="35"/>
  <c r="J37" i="35" s="1"/>
  <c r="J88" i="35" s="1"/>
  <c r="J90" i="35" s="1"/>
  <c r="F41" i="39"/>
  <c r="F35" i="39"/>
  <c r="H39" i="39"/>
  <c r="K25" i="38" s="1"/>
  <c r="J41" i="39"/>
  <c r="J35" i="39"/>
  <c r="K26" i="38" l="1"/>
  <c r="K27" i="38" s="1"/>
  <c r="I38" i="33" s="1"/>
  <c r="I41" i="33" s="1"/>
  <c r="I42" i="33" s="1"/>
  <c r="I43" i="33" s="1"/>
  <c r="U25" i="38"/>
  <c r="U26" i="38" s="1"/>
  <c r="U27" i="38" s="1"/>
  <c r="D33" i="39"/>
  <c r="D11" i="35"/>
  <c r="D24" i="35" s="1"/>
  <c r="D35" i="35" s="1"/>
  <c r="D37" i="35" s="1"/>
  <c r="D88" i="35" s="1"/>
  <c r="D90" i="35" s="1"/>
  <c r="J44" i="39"/>
  <c r="F44" i="39"/>
  <c r="H35" i="39"/>
  <c r="N22" i="27"/>
  <c r="H24" i="35"/>
  <c r="H35" i="35" s="1"/>
  <c r="H37" i="35" s="1"/>
  <c r="H88" i="35" s="1"/>
  <c r="H90" i="35" s="1"/>
  <c r="H41" i="39"/>
  <c r="X22" i="27"/>
  <c r="AB22" i="27"/>
  <c r="D44" i="39" l="1"/>
  <c r="D35" i="39"/>
  <c r="D39" i="39"/>
  <c r="N27" i="27" l="1"/>
  <c r="D41" i="39"/>
  <c r="H8" i="35"/>
  <c r="H63" i="35"/>
  <c r="X27" i="27" l="1"/>
  <c r="N28" i="27"/>
  <c r="N29" i="27" s="1"/>
  <c r="E38" i="33" s="1"/>
  <c r="E41" i="33" s="1"/>
  <c r="E42" i="33" s="1"/>
  <c r="E43" i="33" s="1"/>
  <c r="AB27" i="27" l="1"/>
  <c r="AB28" i="27" s="1"/>
  <c r="AB29" i="27" s="1"/>
  <c r="X28" i="27"/>
  <c r="X29" i="27" s="1"/>
</calcChain>
</file>

<file path=xl/sharedStrings.xml><?xml version="1.0" encoding="utf-8"?>
<sst xmlns="http://schemas.openxmlformats.org/spreadsheetml/2006/main" count="463" uniqueCount="206">
  <si>
    <t>LTMH  PUBLIC  COMPANY  LIMITED  AND  ITS  SUBSIDIARIES</t>
  </si>
  <si>
    <t>STATEMENTS  OF  FINANCIAL  POSITION</t>
  </si>
  <si>
    <t>UNIT : BAHT</t>
  </si>
  <si>
    <t>Notes</t>
  </si>
  <si>
    <t>CONSOLIDATED</t>
  </si>
  <si>
    <t>SEPARATE</t>
  </si>
  <si>
    <t>FINANCIAL  STATEMENTS</t>
  </si>
  <si>
    <t xml:space="preserve">As at </t>
  </si>
  <si>
    <t>December 31,</t>
  </si>
  <si>
    <t>ASSETS</t>
  </si>
  <si>
    <t>CURRENT  ASSETS</t>
  </si>
  <si>
    <t>Cash and cash equivalents</t>
  </si>
  <si>
    <t>Trade and other current receivables</t>
  </si>
  <si>
    <t>Current contract assets</t>
  </si>
  <si>
    <t>Inventories</t>
  </si>
  <si>
    <t xml:space="preserve">Other current financial assets </t>
  </si>
  <si>
    <t xml:space="preserve">Other current assets </t>
  </si>
  <si>
    <t>Total Current Assets</t>
  </si>
  <si>
    <t>NON-CURRENT  ASSETS</t>
  </si>
  <si>
    <t>Investment in a subsidiary</t>
  </si>
  <si>
    <t>Investment in an associate</t>
  </si>
  <si>
    <t>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</si>
  <si>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</si>
  <si>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</si>
  <si>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</si>
  <si>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</si>
  <si>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</si>
  <si>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 ASSETS</t>
  </si>
  <si>
    <t>See condensed notes to the financial statements</t>
  </si>
  <si>
    <r>
      <t xml:space="preserve">STATEMENTS  OF  FINANCIAL  POSITION  </t>
    </r>
    <r>
      <rPr>
        <sz val="10"/>
        <rFont val="Times New Roman"/>
        <family val="1"/>
      </rPr>
      <t>(CONTINUED)</t>
    </r>
  </si>
  <si>
    <t>LIABILITIES  AND  SHAREHOLDERS’  EQUITY</t>
  </si>
  <si>
    <t>CURRENT  LIABILITIES</t>
  </si>
  <si>
    <t>Trade and other current payables</t>
  </si>
  <si>
    <t xml:space="preserve">Current contract liabilities </t>
  </si>
  <si>
    <t>from a financial institution</t>
  </si>
  <si>
    <t>Current portion of lease liabilities</t>
  </si>
  <si>
    <t>Corporate income tax payable</t>
  </si>
  <si>
    <t>Total Current Liabilities</t>
  </si>
  <si>
    <t>NON-CURRENT LIABILITIES</t>
  </si>
  <si>
    <t>Lease liabilities</t>
  </si>
  <si>
    <t>Non-current provisions for employee benefits</t>
  </si>
  <si>
    <t>Total Non-current Liabilities</t>
  </si>
  <si>
    <t>TOTAL  LIABILITIES</t>
  </si>
  <si>
    <t>SHAREHOLDER’S  EQUITY</t>
  </si>
  <si>
    <t>Share capital</t>
  </si>
  <si>
    <t>Registered share capital</t>
  </si>
  <si>
    <t>200,000,000 ordinary shares of Baht 0.50 each</t>
  </si>
  <si>
    <t>Issued and paid-up share capital</t>
  </si>
  <si>
    <t>fully paid</t>
  </si>
  <si>
    <t xml:space="preserve">Premium on ordinary share </t>
  </si>
  <si>
    <t xml:space="preserve">Retained earnings </t>
  </si>
  <si>
    <t>Appropriated</t>
  </si>
  <si>
    <t>Legal reserve</t>
  </si>
  <si>
    <t xml:space="preserve">Unappropriated </t>
  </si>
  <si>
    <t>Other components of shareholders’ equity</t>
  </si>
  <si>
    <t>Non-controlling interests</t>
  </si>
  <si>
    <t>TOTAL  SHAREHOLDERS’  EQUITY</t>
  </si>
  <si>
    <t>TOTAL  LIABILITIES  AND  SHAREHOLDER’S  EQUITY</t>
  </si>
  <si>
    <t>“UNAUDITED”</t>
  </si>
  <si>
    <t>REVENUES</t>
  </si>
  <si>
    <t>Revenue from rendering of services</t>
  </si>
  <si>
    <t>Revenue from sale of goods</t>
  </si>
  <si>
    <t>Other income</t>
  </si>
  <si>
    <t>Total Revenues</t>
  </si>
  <si>
    <t>EXPENSES</t>
  </si>
  <si>
    <t>Cost of rendering of services</t>
  </si>
  <si>
    <t>Distribution costs</t>
  </si>
  <si>
    <t>Research and development expenses</t>
  </si>
  <si>
    <t xml:space="preserve">Administrative expenses  </t>
  </si>
  <si>
    <t>Total Expenses</t>
  </si>
  <si>
    <t>Finance costs</t>
  </si>
  <si>
    <t>for using equity method</t>
  </si>
  <si>
    <t xml:space="preserve">Owners of parent </t>
  </si>
  <si>
    <t>STATEMENTS  OF  CHANGES  IN  SHAREHOLDERS’  EQUITY</t>
  </si>
  <si>
    <t>CONSOLIDATED  FINANCIAL  STATEMENTS</t>
  </si>
  <si>
    <t>Shareholders’ equity of the parent company</t>
  </si>
  <si>
    <t>Retained earnings</t>
  </si>
  <si>
    <t>Total</t>
  </si>
  <si>
    <t>Unappropriated</t>
  </si>
  <si>
    <t>Total other</t>
  </si>
  <si>
    <t>equity</t>
  </si>
  <si>
    <t xml:space="preserve">Issued and </t>
  </si>
  <si>
    <t>Premium on</t>
  </si>
  <si>
    <t>Legal</t>
  </si>
  <si>
    <t>components of</t>
  </si>
  <si>
    <t>attributable to</t>
  </si>
  <si>
    <t>paid-up</t>
  </si>
  <si>
    <t xml:space="preserve">reserve </t>
  </si>
  <si>
    <t>shareholders’</t>
  </si>
  <si>
    <t>owners of the</t>
  </si>
  <si>
    <t>Non-controlling</t>
  </si>
  <si>
    <t>ordinary</t>
  </si>
  <si>
    <t>parent company</t>
  </si>
  <si>
    <t xml:space="preserve"> interests</t>
  </si>
  <si>
    <t>share capital</t>
  </si>
  <si>
    <t>-</t>
  </si>
  <si>
    <t>Change in shareholder’s equity</t>
  </si>
  <si>
    <t>Total change in shareholder’s equity</t>
  </si>
  <si>
    <t>Balance as at January 1, 2025</t>
  </si>
  <si>
    <t>Increase in ordinary shares</t>
  </si>
  <si>
    <t>Dividend paid</t>
  </si>
  <si>
    <t xml:space="preserve">STATEMENTS  OF  CHANGES  IN  SHAREHOLDERS’  EQUITY </t>
  </si>
  <si>
    <t>SEPARATE  FINANCIAL  STATEMENTS</t>
  </si>
  <si>
    <t>STATEMENTS  OF  CASH  FLOWS</t>
  </si>
  <si>
    <t>UNIT :  BAHT</t>
  </si>
  <si>
    <t>CASH  FLOWS  FROM  OPERATING  ACTIVITIES</t>
  </si>
  <si>
    <t>Adjustments for</t>
  </si>
  <si>
    <t>Depreciation of fixed assets and right-of-use assets</t>
  </si>
  <si>
    <t>Amortization of intangible assets</t>
  </si>
  <si>
    <t>Interest received</t>
  </si>
  <si>
    <t>Finance cost</t>
  </si>
  <si>
    <t>changes in operating assets and liabilities</t>
  </si>
  <si>
    <t>Operating assets (increase) decrease</t>
  </si>
  <si>
    <t xml:space="preserve">Trade and other current receivables </t>
  </si>
  <si>
    <t>Cash paid for income tax</t>
  </si>
  <si>
    <r>
      <t xml:space="preserve">STATEMENTS  OF  CASH  FLOWS </t>
    </r>
    <r>
      <rPr>
        <sz val="10"/>
        <rFont val="Times New Roman"/>
        <family val="1"/>
      </rPr>
      <t xml:space="preserve"> (CONTINUED)</t>
    </r>
  </si>
  <si>
    <t>CASH  FLOWS  FROM  INVESTING  ACTIVITIES</t>
  </si>
  <si>
    <t>Cash paid for purchase of other current financial assets</t>
  </si>
  <si>
    <t>Cash received from sales of other current financial assets</t>
  </si>
  <si>
    <t>Cash paid for investment of an associate</t>
  </si>
  <si>
    <t>Cash paid for purchases of equipment</t>
  </si>
  <si>
    <t>Cash received from disposal of equipment</t>
  </si>
  <si>
    <t>Cash paid for purchases of intangible assets</t>
  </si>
  <si>
    <t>Net cash used in investing activities</t>
  </si>
  <si>
    <t>CASH  FLOWS  FROM  FINANCING  ACTIVITIES</t>
  </si>
  <si>
    <t xml:space="preserve">Cash received from short-term borrowing </t>
  </si>
  <si>
    <t xml:space="preserve">Cash paid for long-term borrowing </t>
  </si>
  <si>
    <t>Cash paid for short-term borrowing from a subsidiary</t>
  </si>
  <si>
    <t>Cash paid for lease liabilities</t>
  </si>
  <si>
    <t>Interest paid</t>
  </si>
  <si>
    <t>Cash and cash equivalents as at January 1,</t>
  </si>
  <si>
    <t>Total comprehensive income for the period</t>
  </si>
  <si>
    <t>at fair value through profit or loss</t>
  </si>
  <si>
    <t xml:space="preserve">Share of other </t>
  </si>
  <si>
    <t>comprehensive income</t>
  </si>
  <si>
    <t>Cash paid for short-term loan to subsidiary</t>
  </si>
  <si>
    <t>from change</t>
  </si>
  <si>
    <t>interest</t>
  </si>
  <si>
    <t xml:space="preserve"> in ownership</t>
  </si>
  <si>
    <t xml:space="preserve">Deficit arising </t>
  </si>
  <si>
    <t xml:space="preserve">Gain from sale and disposal of equipment </t>
  </si>
  <si>
    <t>Share of loss of investment in an associate</t>
  </si>
  <si>
    <t>Gain from sale of other current financial assets</t>
  </si>
  <si>
    <t xml:space="preserve">Share of loss from an associate </t>
  </si>
  <si>
    <t xml:space="preserve">Unrealized gain from other current financial assets measured </t>
  </si>
  <si>
    <t>Operating liabilities increase</t>
  </si>
  <si>
    <t>Employee benefits expenses</t>
  </si>
  <si>
    <t>Net cash received from issuance of common stock</t>
  </si>
  <si>
    <t>Net increase (decrease) in cash and cash equivalents</t>
  </si>
  <si>
    <r>
      <t>FOR  THE  THREE-MONTH  PERIOD  ENDED  MARCH</t>
    </r>
    <r>
      <rPr>
        <b/>
        <sz val="12"/>
        <rFont val="Times New Roman"/>
        <family val="1"/>
      </rPr>
      <t xml:space="preserve">  31,  2026</t>
    </r>
  </si>
  <si>
    <r>
      <t xml:space="preserve">AS  AT  MARCH  </t>
    </r>
    <r>
      <rPr>
        <b/>
        <sz val="12"/>
        <rFont val="Times New Roman"/>
        <family val="1"/>
      </rPr>
      <t>31,  2026</t>
    </r>
  </si>
  <si>
    <t>March 31,</t>
  </si>
  <si>
    <t>Balance as at January 1, 2026</t>
  </si>
  <si>
    <t xml:space="preserve"> </t>
  </si>
  <si>
    <t xml:space="preserve"> shares</t>
  </si>
  <si>
    <t xml:space="preserve">comprehensive </t>
  </si>
  <si>
    <t>the equity method</t>
  </si>
  <si>
    <t xml:space="preserve">income of </t>
  </si>
  <si>
    <t xml:space="preserve">associate using </t>
  </si>
  <si>
    <t>Share of other</t>
  </si>
  <si>
    <t>re-measurements</t>
  </si>
  <si>
    <t xml:space="preserve"> of defined </t>
  </si>
  <si>
    <t>benefit plans</t>
  </si>
  <si>
    <t>Balance as at March 31, 2025</t>
  </si>
  <si>
    <t>Balance as at March 31, 2026</t>
  </si>
  <si>
    <t>15.1</t>
  </si>
  <si>
    <t xml:space="preserve">WEIGHTED AVERAGE NUMBER OF ORDINARY SHARES (SHARES) </t>
  </si>
  <si>
    <t>paid-up ordinary</t>
  </si>
  <si>
    <t>shares</t>
  </si>
  <si>
    <t xml:space="preserve">ordinary </t>
  </si>
  <si>
    <t xml:space="preserve">of associate using </t>
  </si>
  <si>
    <t xml:space="preserve">of defined </t>
  </si>
  <si>
    <t xml:space="preserve">   Increase in ordinary shares</t>
  </si>
  <si>
    <t xml:space="preserve">   Dividend paid</t>
  </si>
  <si>
    <t xml:space="preserve">   Total comprehensive income for the period</t>
  </si>
  <si>
    <t>Cash and cash equivalents as at March 31,</t>
  </si>
  <si>
    <t>Treasury shares reserve</t>
  </si>
  <si>
    <t>Treasury shares</t>
  </si>
  <si>
    <t xml:space="preserve">Treasury </t>
  </si>
  <si>
    <t>BASIC  EARNINGS  (LOSS)  PER  SHARE</t>
  </si>
  <si>
    <t>Profit (loss) attributable to owners of parent (Baht per share)</t>
  </si>
  <si>
    <t>PROFIT (LOSS) BEFORE  INCOME  TAX</t>
  </si>
  <si>
    <t>PROFIT  (LOSS) FROM  OPERATING  ACTIVITIES</t>
  </si>
  <si>
    <t>PROFIT (LOSS) FOR  THE  PERIODS</t>
  </si>
  <si>
    <t>TOTAL COMPREHENSIVE  INCOME (LOSS) FOR THE  PERIODS</t>
  </si>
  <si>
    <t>PROFIT (LOSS) ATTRIBUTABLE  TO</t>
  </si>
  <si>
    <t>STATEMENTS  OF COMPREHENSIVE  INCOME</t>
  </si>
  <si>
    <t>Profit (loss) for the period</t>
  </si>
  <si>
    <t xml:space="preserve">Profit (loss) from operations before  </t>
  </si>
  <si>
    <t xml:space="preserve">Deficit arising from change in ownership interest in subsidiaries </t>
  </si>
  <si>
    <t>Shareholders’ equity attributable to owners of the Company</t>
  </si>
  <si>
    <r>
      <t xml:space="preserve">FOR  THE  THREE-MONTH  PERIOD  ENDED  MARCH  </t>
    </r>
    <r>
      <rPr>
        <b/>
        <sz val="12"/>
        <rFont val="Times New Roman"/>
        <family val="1"/>
      </rPr>
      <t>31,  2026</t>
    </r>
  </si>
  <si>
    <t>Note</t>
  </si>
  <si>
    <t>Cost of sales of goods</t>
  </si>
  <si>
    <t>Income tax income (expense)</t>
  </si>
  <si>
    <t>Total comprehensive loss for the period</t>
  </si>
  <si>
    <t>in subsidiaries</t>
  </si>
  <si>
    <t>Gains (losses) on</t>
  </si>
  <si>
    <r>
      <t xml:space="preserve">FOR  THE  THREE-MONTH  PERIOD  ENDED  MARCH </t>
    </r>
    <r>
      <rPr>
        <b/>
        <sz val="12"/>
        <color rgb="FF000000"/>
        <rFont val="Times New Roman"/>
        <family val="1"/>
      </rPr>
      <t xml:space="preserve"> 31,  2026</t>
    </r>
  </si>
  <si>
    <t>Income tax (income) expenses</t>
  </si>
  <si>
    <t>Net cash flows provided by operations</t>
  </si>
  <si>
    <t>Net cash flows provided by operating activities</t>
  </si>
  <si>
    <t>Cash paid for treasury shares</t>
  </si>
  <si>
    <t>Net cash provided by (used in) financing activities</t>
  </si>
  <si>
    <t xml:space="preserve">TOTAL  COMPREHENSIVE  INCOME  (LOSS)  </t>
  </si>
  <si>
    <t>ATTRIBUTABLE 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</si>
</sst>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&quot;฿&quot;#,##0;\-&quot;฿&quot;#,##0"/>
    <numFmt numFmtId="165" formatCode="_-* #,##0.00_-;\-* #,##0.00_-;_-* &quot;-&quot;??_-;_-@_-"/>
    <numFmt numFmtId="166" formatCode="#,##0;\(#,##0\)"/>
    <numFmt numFmtId="167" formatCode="_(* #,##0_);_(* \(#,##0\);_(* &quot;-&quot;??_);_(@_)"/>
    <numFmt numFmtId="168" formatCode="&quot;&quot;#,##0;\(&quot;&quot;#,##0\)"/>
    <numFmt numFmtId="169" formatCode="_-* #,##0_-;\-* #,##0_-;_-* &quot;-&quot;??_-;_-@_-"/>
    <numFmt numFmtId="170" formatCode="_(* #,##0.0000_);_(* \(#,##0.0000\);_(* &quot;-&quot;????_);_(@_)"/>
    <numFmt numFmtId="171" formatCode="_(* #,##0_);_(* \(#,##0\);_(* &quot;-&quot;????_);_(@_)"/>
    <numFmt numFmtId="172" formatCode="_(* #,##0.00000_);_(* \(#,##0.00000\);_(* &quot;-&quot;?????_);_(@_)"/>
    <numFmt numFmtId="173" formatCode="_(* #,##0_);_(* \(#,##0\);_(* &quot;-&quot;?????_);_(@_)"/>
    <numFmt numFmtId="174" formatCode="#,##0,;\(#,##0,\)"/>
    <numFmt numFmtId="175" formatCode="_(* #,##0_);_(* \(#,##0\);_(* &quot;-&quot;???_);_(@_)"/>
    <numFmt numFmtId="176" formatCode="_(* #,##0_);_(* \(#,##0\);_(* &quot;-&quot;??????_);_(@_)"/>
    <numFmt numFmtId="177" formatCode="_(* #,##0.00_);_(* \(#,##0.00\);_(* &quot;-&quot;???_);_(@_)"/>
    <numFmt numFmtId="178" formatCode="_(* #,##0_);_(* \(#,##0\);_(* &quot;-&quot;???????_);_(@_)"/>
  </numFmts>
  <fonts count="28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pFont"/>
      <charset val="22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theme="0"/>
      <name val="Times New Roman"/>
      <family val="1"/>
    </font>
    <font>
      <sz val="16"/>
      <name val="AngsanaUPC"/>
      <family val="1"/>
      <charset val="22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0"/>
      <name val="Times New Roman"/>
      <family val="1"/>
    </font>
    <font>
      <sz val="11"/>
      <name val="Angsana New"/>
      <family val="1"/>
    </font>
    <font>
      <sz val="10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sz val="11"/>
      <name val="Calibri"/>
      <family val="2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0" borderId="0"/>
    <xf numFmtId="37" fontId="19" fillId="0" borderId="0"/>
    <xf numFmtId="0" fontId="24" fillId="0" borderId="0"/>
  </cellStyleXfs>
  <cellXfs count="235">
    <xf numFmtId="0" fontId="0" fillId="0" borderId="0" xfId="0"/>
    <xf numFmtId="0" fontId="5" fillId="0" borderId="0" xfId="19" applyFont="1" applyAlignment="1">
      <alignment vertical="center"/>
    </xf>
    <xf numFmtId="165" fontId="12" fillId="0" borderId="0" xfId="1" applyFont="1" applyFill="1" applyBorder="1" applyAlignment="1">
      <alignment vertical="center"/>
    </xf>
    <xf numFmtId="165" fontId="12" fillId="0" borderId="0" xfId="1" applyFont="1" applyFill="1" applyAlignment="1">
      <alignment vertical="center"/>
    </xf>
    <xf numFmtId="0" fontId="10" fillId="0" borderId="0" xfId="19" applyFont="1" applyAlignment="1">
      <alignment horizontal="left" vertical="center"/>
    </xf>
    <xf numFmtId="165" fontId="18" fillId="0" borderId="0" xfId="1" applyFont="1" applyFill="1" applyAlignment="1">
      <alignment vertical="center"/>
    </xf>
    <xf numFmtId="37" fontId="12" fillId="0" borderId="0" xfId="1" applyNumberFormat="1" applyFont="1" applyFill="1" applyBorder="1" applyAlignment="1">
      <alignment horizontal="right" vertical="center"/>
    </xf>
    <xf numFmtId="37" fontId="12" fillId="0" borderId="0" xfId="1" applyNumberFormat="1" applyFont="1" applyFill="1" applyBorder="1" applyAlignment="1">
      <alignment vertical="center"/>
    </xf>
    <xf numFmtId="37" fontId="12" fillId="0" borderId="0" xfId="1" applyNumberFormat="1" applyFont="1" applyFill="1" applyAlignment="1">
      <alignment horizontal="right" vertical="center"/>
    </xf>
    <xf numFmtId="37" fontId="10" fillId="0" borderId="0" xfId="1" applyNumberFormat="1" applyFont="1" applyFill="1" applyBorder="1" applyAlignment="1">
      <alignment horizontal="right" vertical="center"/>
    </xf>
    <xf numFmtId="0" fontId="14" fillId="0" borderId="0" xfId="25" applyFont="1" applyAlignment="1">
      <alignment horizontal="center" vertical="center"/>
    </xf>
    <xf numFmtId="168" fontId="14" fillId="0" borderId="0" xfId="25" applyNumberFormat="1" applyFont="1" applyAlignment="1">
      <alignment vertical="center"/>
    </xf>
    <xf numFmtId="168" fontId="14" fillId="0" borderId="0" xfId="25" applyNumberFormat="1" applyFont="1" applyAlignment="1">
      <alignment horizontal="right" vertical="center"/>
    </xf>
    <xf numFmtId="0" fontId="11" fillId="0" borderId="0" xfId="25" applyFont="1" applyAlignment="1">
      <alignment horizontal="center" vertical="center"/>
    </xf>
    <xf numFmtId="0" fontId="15" fillId="0" borderId="0" xfId="25" applyFont="1" applyAlignment="1">
      <alignment horizontal="center" vertical="center"/>
    </xf>
    <xf numFmtId="168" fontId="4" fillId="0" borderId="0" xfId="25" applyNumberFormat="1" applyFont="1" applyAlignment="1">
      <alignment vertical="center"/>
    </xf>
    <xf numFmtId="0" fontId="11" fillId="0" borderId="0" xfId="25" quotePrefix="1" applyFont="1" applyAlignment="1">
      <alignment horizontal="center" vertical="center"/>
    </xf>
    <xf numFmtId="0" fontId="8" fillId="0" borderId="0" xfId="25" applyFont="1" applyAlignment="1">
      <alignment horizontal="center" vertical="center"/>
    </xf>
    <xf numFmtId="168" fontId="15" fillId="0" borderId="0" xfId="25" applyNumberFormat="1" applyFont="1" applyAlignment="1">
      <alignment horizontal="right" vertical="center"/>
    </xf>
    <xf numFmtId="0" fontId="12" fillId="0" borderId="0" xfId="25" applyFont="1" applyAlignment="1">
      <alignment horizontal="left" vertical="center" indent="2"/>
    </xf>
    <xf numFmtId="0" fontId="12" fillId="0" borderId="0" xfId="25" applyFont="1" applyAlignment="1">
      <alignment horizontal="center" vertical="center"/>
    </xf>
    <xf numFmtId="37" fontId="12" fillId="0" borderId="0" xfId="25" applyNumberFormat="1" applyFont="1" applyAlignment="1">
      <alignment horizontal="right" vertical="center"/>
    </xf>
    <xf numFmtId="0" fontId="12" fillId="0" borderId="0" xfId="25" applyFont="1" applyAlignment="1">
      <alignment horizontal="left" vertical="center" indent="3"/>
    </xf>
    <xf numFmtId="0" fontId="7" fillId="0" borderId="0" xfId="25" applyFont="1" applyAlignment="1">
      <alignment horizontal="center" vertical="center"/>
    </xf>
    <xf numFmtId="168" fontId="7" fillId="0" borderId="0" xfId="25" applyNumberFormat="1" applyFont="1" applyAlignment="1">
      <alignment vertical="center"/>
    </xf>
    <xf numFmtId="0" fontId="4" fillId="0" borderId="0" xfId="25" applyFont="1" applyAlignment="1">
      <alignment horizontal="center" vertical="center"/>
    </xf>
    <xf numFmtId="168" fontId="4" fillId="0" borderId="0" xfId="25" applyNumberFormat="1" applyFont="1" applyAlignment="1">
      <alignment horizontal="right" vertical="center"/>
    </xf>
    <xf numFmtId="0" fontId="8" fillId="0" borderId="0" xfId="25" applyFont="1" applyAlignment="1">
      <alignment horizontal="left" vertical="center" indent="2"/>
    </xf>
    <xf numFmtId="0" fontId="12" fillId="0" borderId="0" xfId="22" applyFont="1"/>
    <xf numFmtId="0" fontId="12" fillId="0" borderId="0" xfId="20" applyFont="1" applyAlignment="1">
      <alignment vertical="center"/>
    </xf>
    <xf numFmtId="168" fontId="12" fillId="0" borderId="0" xfId="25" applyNumberFormat="1" applyFont="1" applyAlignment="1">
      <alignment vertical="center"/>
    </xf>
    <xf numFmtId="168" fontId="12" fillId="0" borderId="0" xfId="25" applyNumberFormat="1" applyFont="1" applyAlignment="1">
      <alignment horizontal="right" vertical="center"/>
    </xf>
    <xf numFmtId="168" fontId="11" fillId="0" borderId="0" xfId="25" applyNumberFormat="1" applyFont="1" applyAlignment="1">
      <alignment horizontal="center" vertical="center"/>
    </xf>
    <xf numFmtId="0" fontId="12" fillId="0" borderId="0" xfId="22" applyFont="1" applyAlignment="1">
      <alignment horizontal="left" vertical="center" indent="2"/>
    </xf>
    <xf numFmtId="0" fontId="12" fillId="0" borderId="0" xfId="22" applyFont="1" applyAlignment="1">
      <alignment horizontal="left" vertical="center" wrapText="1" indent="2"/>
    </xf>
    <xf numFmtId="0" fontId="12" fillId="0" borderId="0" xfId="22" applyFont="1" applyAlignment="1">
      <alignment horizontal="left" vertical="center" indent="4"/>
    </xf>
    <xf numFmtId="0" fontId="12" fillId="0" borderId="0" xfId="22" applyFont="1" applyAlignment="1">
      <alignment vertical="center"/>
    </xf>
    <xf numFmtId="0" fontId="12" fillId="0" borderId="0" xfId="22" applyFont="1" applyAlignment="1">
      <alignment vertical="top"/>
    </xf>
    <xf numFmtId="0" fontId="12" fillId="0" borderId="0" xfId="22" applyFont="1" applyAlignment="1">
      <alignment horizontal="left" vertical="center"/>
    </xf>
    <xf numFmtId="0" fontId="12" fillId="0" borderId="0" xfId="22" applyFont="1" applyAlignment="1">
      <alignment horizontal="left" vertical="center" indent="1"/>
    </xf>
    <xf numFmtId="0" fontId="4" fillId="0" borderId="0" xfId="22" applyFont="1" applyAlignment="1">
      <alignment horizontal="left" vertical="center"/>
    </xf>
    <xf numFmtId="37" fontId="12" fillId="0" borderId="0" xfId="22" applyNumberFormat="1" applyFont="1" applyAlignment="1">
      <alignment horizontal="right"/>
    </xf>
    <xf numFmtId="168" fontId="12" fillId="0" borderId="0" xfId="22" applyNumberFormat="1" applyFont="1"/>
    <xf numFmtId="168" fontId="12" fillId="0" borderId="0" xfId="22" applyNumberFormat="1" applyFont="1" applyAlignment="1">
      <alignment horizontal="right"/>
    </xf>
    <xf numFmtId="0" fontId="4" fillId="0" borderId="0" xfId="20" applyFont="1" applyAlignment="1">
      <alignment vertical="center"/>
    </xf>
    <xf numFmtId="168" fontId="4" fillId="0" borderId="0" xfId="20" applyNumberFormat="1" applyFont="1" applyAlignment="1">
      <alignment horizontal="right" vertical="center"/>
    </xf>
    <xf numFmtId="168" fontId="4" fillId="0" borderId="0" xfId="20" applyNumberFormat="1" applyFont="1" applyAlignment="1">
      <alignment vertical="center"/>
    </xf>
    <xf numFmtId="0" fontId="4" fillId="0" borderId="0" xfId="20" applyFont="1" applyAlignment="1">
      <alignment horizontal="center" vertical="center"/>
    </xf>
    <xf numFmtId="168" fontId="12" fillId="0" borderId="0" xfId="20" applyNumberFormat="1" applyFont="1" applyAlignment="1">
      <alignment horizontal="right" vertical="center"/>
    </xf>
    <xf numFmtId="168" fontId="12" fillId="0" borderId="0" xfId="20" applyNumberFormat="1" applyFont="1" applyAlignment="1">
      <alignment vertical="center"/>
    </xf>
    <xf numFmtId="0" fontId="12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171" fontId="12" fillId="0" borderId="0" xfId="20" applyNumberFormat="1" applyFont="1" applyAlignment="1">
      <alignment horizontal="right" vertical="center"/>
    </xf>
    <xf numFmtId="171" fontId="10" fillId="0" borderId="0" xfId="8" applyNumberFormat="1" applyFont="1" applyFill="1" applyAlignment="1">
      <alignment vertical="center"/>
    </xf>
    <xf numFmtId="0" fontId="12" fillId="0" borderId="0" xfId="20" applyFont="1" applyAlignment="1">
      <alignment horizontal="left" vertical="center" indent="3"/>
    </xf>
    <xf numFmtId="37" fontId="12" fillId="0" borderId="0" xfId="20" applyNumberFormat="1" applyFont="1" applyAlignment="1">
      <alignment vertical="center"/>
    </xf>
    <xf numFmtId="174" fontId="12" fillId="0" borderId="0" xfId="20" applyNumberFormat="1" applyFont="1" applyAlignment="1">
      <alignment vertical="center"/>
    </xf>
    <xf numFmtId="0" fontId="12" fillId="0" borderId="0" xfId="20" applyFont="1" applyAlignment="1">
      <alignment horizontal="left" vertical="center" indent="2"/>
    </xf>
    <xf numFmtId="0" fontId="11" fillId="0" borderId="0" xfId="20" applyFont="1" applyAlignment="1">
      <alignment vertical="center"/>
    </xf>
    <xf numFmtId="0" fontId="12" fillId="0" borderId="0" xfId="20" applyFont="1" applyAlignment="1">
      <alignment horizontal="left" vertical="center" indent="4"/>
    </xf>
    <xf numFmtId="171" fontId="5" fillId="0" borderId="0" xfId="8" applyNumberFormat="1" applyFont="1" applyFill="1" applyAlignment="1">
      <alignment vertical="center"/>
    </xf>
    <xf numFmtId="38" fontId="12" fillId="0" borderId="0" xfId="20" applyNumberFormat="1" applyFont="1" applyAlignment="1">
      <alignment horizontal="left" vertical="center" indent="2"/>
    </xf>
    <xf numFmtId="0" fontId="11" fillId="0" borderId="0" xfId="20" applyFont="1" applyAlignment="1">
      <alignment horizontal="center" vertical="center"/>
    </xf>
    <xf numFmtId="37" fontId="11" fillId="0" borderId="0" xfId="1" applyNumberFormat="1" applyFont="1" applyFill="1" applyAlignment="1">
      <alignment horizontal="right" vertical="center"/>
    </xf>
    <xf numFmtId="0" fontId="8" fillId="0" borderId="0" xfId="20" applyFont="1" applyAlignment="1">
      <alignment horizontal="left" vertical="center"/>
    </xf>
    <xf numFmtId="0" fontId="12" fillId="0" borderId="0" xfId="20" applyFont="1" applyAlignment="1">
      <alignment horizontal="left" vertical="center" indent="1"/>
    </xf>
    <xf numFmtId="0" fontId="12" fillId="0" borderId="0" xfId="20" applyFont="1" applyAlignment="1">
      <alignment vertical="center" wrapText="1"/>
    </xf>
    <xf numFmtId="0" fontId="4" fillId="0" borderId="0" xfId="25" applyFont="1" applyAlignment="1">
      <alignment horizontal="left" vertical="center"/>
    </xf>
    <xf numFmtId="171" fontId="12" fillId="0" borderId="0" xfId="1" applyNumberFormat="1" applyFont="1" applyFill="1" applyBorder="1" applyAlignment="1">
      <alignment horizontal="right" vertical="center"/>
    </xf>
    <xf numFmtId="37" fontId="12" fillId="0" borderId="0" xfId="5" applyNumberFormat="1" applyFont="1" applyFill="1" applyBorder="1" applyAlignment="1">
      <alignment horizontal="right" vertical="center"/>
    </xf>
    <xf numFmtId="37" fontId="12" fillId="0" borderId="0" xfId="20" applyNumberFormat="1" applyFont="1" applyAlignment="1">
      <alignment horizontal="right" vertical="center"/>
    </xf>
    <xf numFmtId="165" fontId="12" fillId="0" borderId="0" xfId="1" applyFont="1" applyAlignment="1">
      <alignment vertical="center"/>
    </xf>
    <xf numFmtId="165" fontId="7" fillId="0" borderId="0" xfId="1" applyFont="1" applyAlignment="1">
      <alignment vertical="center"/>
    </xf>
    <xf numFmtId="165" fontId="4" fillId="0" borderId="0" xfId="1" applyFont="1" applyAlignment="1">
      <alignment horizontal="right" vertical="center"/>
    </xf>
    <xf numFmtId="37" fontId="12" fillId="0" borderId="0" xfId="0" applyNumberFormat="1" applyFont="1" applyAlignment="1">
      <alignment horizontal="left" vertical="center" indent="1"/>
    </xf>
    <xf numFmtId="171" fontId="12" fillId="0" borderId="0" xfId="20" applyNumberFormat="1" applyFont="1" applyAlignment="1">
      <alignment vertical="center"/>
    </xf>
    <xf numFmtId="38" fontId="12" fillId="0" borderId="0" xfId="20" quotePrefix="1" applyNumberFormat="1" applyFont="1" applyAlignment="1">
      <alignment horizontal="left" vertical="center" indent="3"/>
    </xf>
    <xf numFmtId="169" fontId="4" fillId="0" borderId="0" xfId="1" applyNumberFormat="1" applyFont="1" applyAlignment="1">
      <alignment vertical="center"/>
    </xf>
    <xf numFmtId="169" fontId="16" fillId="0" borderId="0" xfId="1" applyNumberFormat="1" applyFont="1" applyFill="1" applyAlignment="1">
      <alignment vertical="center"/>
    </xf>
    <xf numFmtId="0" fontId="5" fillId="0" borderId="0" xfId="20" applyFont="1" applyAlignment="1">
      <alignment vertical="center"/>
    </xf>
    <xf numFmtId="0" fontId="10" fillId="0" borderId="0" xfId="20" applyFont="1" applyAlignment="1">
      <alignment horizontal="left" vertical="center"/>
    </xf>
    <xf numFmtId="0" fontId="8" fillId="0" borderId="0" xfId="20" applyFont="1" applyAlignment="1">
      <alignment horizontal="center" vertical="center"/>
    </xf>
    <xf numFmtId="168" fontId="8" fillId="0" borderId="0" xfId="20" applyNumberFormat="1" applyFont="1" applyAlignment="1">
      <alignment horizontal="center" vertical="center"/>
    </xf>
    <xf numFmtId="0" fontId="14" fillId="0" borderId="0" xfId="20" applyFont="1" applyAlignment="1">
      <alignment vertical="center"/>
    </xf>
    <xf numFmtId="0" fontId="14" fillId="0" borderId="0" xfId="20" applyFont="1" applyAlignment="1">
      <alignment horizontal="center" vertical="center"/>
    </xf>
    <xf numFmtId="0" fontId="8" fillId="0" borderId="0" xfId="20" applyFont="1" applyAlignment="1">
      <alignment vertical="center"/>
    </xf>
    <xf numFmtId="173" fontId="12" fillId="0" borderId="0" xfId="5" applyNumberFormat="1" applyFont="1" applyFill="1" applyAlignment="1">
      <alignment horizontal="left" vertical="center" indent="3"/>
    </xf>
    <xf numFmtId="171" fontId="12" fillId="0" borderId="0" xfId="1" applyNumberFormat="1" applyFont="1" applyFill="1" applyBorder="1" applyAlignment="1">
      <alignment horizontal="center" vertical="center"/>
    </xf>
    <xf numFmtId="171" fontId="12" fillId="0" borderId="2" xfId="1" applyNumberFormat="1" applyFont="1" applyFill="1" applyBorder="1" applyAlignment="1">
      <alignment horizontal="right" vertical="center"/>
    </xf>
    <xf numFmtId="175" fontId="12" fillId="0" borderId="0" xfId="1" applyNumberFormat="1" applyFont="1" applyFill="1" applyBorder="1" applyAlignment="1">
      <alignment horizontal="right" vertical="center"/>
    </xf>
    <xf numFmtId="175" fontId="12" fillId="0" borderId="0" xfId="25" applyNumberFormat="1" applyFont="1" applyAlignment="1">
      <alignment horizontal="center" vertical="center"/>
    </xf>
    <xf numFmtId="175" fontId="12" fillId="0" borderId="0" xfId="1" applyNumberFormat="1" applyFont="1" applyFill="1" applyAlignment="1">
      <alignment horizontal="right" vertical="center"/>
    </xf>
    <xf numFmtId="175" fontId="12" fillId="0" borderId="0" xfId="1" applyNumberFormat="1" applyFont="1" applyFill="1" applyAlignment="1">
      <alignment horizontal="right" vertical="center" indent="4"/>
    </xf>
    <xf numFmtId="175" fontId="10" fillId="0" borderId="2" xfId="1" applyNumberFormat="1" applyFont="1" applyFill="1" applyBorder="1" applyAlignment="1">
      <alignment horizontal="right" vertical="center"/>
    </xf>
    <xf numFmtId="175" fontId="12" fillId="0" borderId="0" xfId="17" applyNumberFormat="1" applyFont="1" applyFill="1" applyAlignment="1">
      <alignment horizontal="right" vertical="center"/>
    </xf>
    <xf numFmtId="175" fontId="12" fillId="0" borderId="2" xfId="1" applyNumberFormat="1" applyFont="1" applyFill="1" applyBorder="1" applyAlignment="1">
      <alignment horizontal="right" vertical="center"/>
    </xf>
    <xf numFmtId="175" fontId="12" fillId="0" borderId="0" xfId="25" applyNumberFormat="1" applyFont="1" applyAlignment="1">
      <alignment vertical="center"/>
    </xf>
    <xf numFmtId="175" fontId="12" fillId="0" borderId="1" xfId="1" applyNumberFormat="1" applyFont="1" applyFill="1" applyBorder="1" applyAlignment="1">
      <alignment horizontal="right" vertical="center"/>
    </xf>
    <xf numFmtId="175" fontId="12" fillId="0" borderId="0" xfId="22" applyNumberFormat="1" applyFont="1"/>
    <xf numFmtId="175" fontId="12" fillId="0" borderId="3" xfId="1" applyNumberFormat="1" applyFont="1" applyFill="1" applyBorder="1" applyAlignment="1">
      <alignment horizontal="right"/>
    </xf>
    <xf numFmtId="175" fontId="12" fillId="0" borderId="0" xfId="1" applyNumberFormat="1" applyFont="1" applyFill="1"/>
    <xf numFmtId="175" fontId="12" fillId="0" borderId="4" xfId="1" applyNumberFormat="1" applyFont="1" applyFill="1" applyBorder="1" applyAlignment="1">
      <alignment horizontal="right" vertical="center"/>
    </xf>
    <xf numFmtId="175" fontId="12" fillId="0" borderId="0" xfId="0" applyNumberFormat="1" applyFont="1" applyAlignment="1">
      <alignment horizontal="right"/>
    </xf>
    <xf numFmtId="175" fontId="12" fillId="0" borderId="0" xfId="25" applyNumberFormat="1" applyFont="1" applyAlignment="1">
      <alignment horizontal="right" vertical="center"/>
    </xf>
    <xf numFmtId="175" fontId="12" fillId="0" borderId="3" xfId="1" applyNumberFormat="1" applyFont="1" applyFill="1" applyBorder="1" applyAlignment="1">
      <alignment horizontal="right" vertical="center"/>
    </xf>
    <xf numFmtId="175" fontId="12" fillId="0" borderId="0" xfId="22" applyNumberFormat="1" applyFont="1" applyAlignment="1">
      <alignment horizontal="right"/>
    </xf>
    <xf numFmtId="177" fontId="12" fillId="0" borderId="3" xfId="25" applyNumberFormat="1" applyFont="1" applyBorder="1" applyAlignment="1">
      <alignment vertical="center"/>
    </xf>
    <xf numFmtId="177" fontId="12" fillId="0" borderId="0" xfId="25" applyNumberFormat="1" applyFont="1" applyAlignment="1">
      <alignment horizontal="center" vertical="center"/>
    </xf>
    <xf numFmtId="177" fontId="12" fillId="0" borderId="0" xfId="25" applyNumberFormat="1" applyFont="1" applyAlignment="1">
      <alignment vertical="center"/>
    </xf>
    <xf numFmtId="166" fontId="20" fillId="0" borderId="0" xfId="25" applyNumberFormat="1" applyFont="1" applyAlignment="1">
      <alignment vertical="center"/>
    </xf>
    <xf numFmtId="0" fontId="21" fillId="0" borderId="0" xfId="19" applyFont="1" applyAlignment="1">
      <alignment vertical="center"/>
    </xf>
    <xf numFmtId="0" fontId="21" fillId="0" borderId="0" xfId="25" applyFont="1" applyAlignment="1">
      <alignment vertical="center"/>
    </xf>
    <xf numFmtId="166" fontId="21" fillId="0" borderId="0" xfId="25" applyNumberFormat="1" applyFont="1" applyAlignment="1">
      <alignment horizontal="right" vertical="center"/>
    </xf>
    <xf numFmtId="0" fontId="20" fillId="0" borderId="0" xfId="20" applyFont="1" applyAlignment="1">
      <alignment horizontal="center" vertical="center"/>
    </xf>
    <xf numFmtId="0" fontId="20" fillId="0" borderId="0" xfId="25" applyFont="1" applyAlignment="1">
      <alignment horizontal="center" vertical="center"/>
    </xf>
    <xf numFmtId="0" fontId="21" fillId="0" borderId="0" xfId="19" applyFont="1" applyAlignment="1">
      <alignment horizontal="center" vertical="center"/>
    </xf>
    <xf numFmtId="0" fontId="20" fillId="0" borderId="0" xfId="19" applyFont="1" applyAlignment="1">
      <alignment vertical="center"/>
    </xf>
    <xf numFmtId="0" fontId="20" fillId="0" borderId="0" xfId="19" applyFont="1" applyAlignment="1">
      <alignment horizontal="center" vertical="center"/>
    </xf>
    <xf numFmtId="0" fontId="20" fillId="0" borderId="0" xfId="19" applyFont="1" applyAlignment="1">
      <alignment horizontal="center" vertical="center" wrapText="1"/>
    </xf>
    <xf numFmtId="166" fontId="20" fillId="0" borderId="0" xfId="25" applyNumberFormat="1" applyFont="1" applyAlignment="1">
      <alignment horizontal="center" vertical="center"/>
    </xf>
    <xf numFmtId="166" fontId="20" fillId="0" borderId="2" xfId="25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25" applyFont="1" applyAlignment="1">
      <alignment vertical="center"/>
    </xf>
    <xf numFmtId="0" fontId="15" fillId="0" borderId="0" xfId="24" applyFont="1" applyAlignment="1">
      <alignment horizontal="center" vertical="center"/>
    </xf>
    <xf numFmtId="37" fontId="21" fillId="0" borderId="0" xfId="3" applyNumberFormat="1" applyFont="1" applyFill="1" applyBorder="1" applyAlignment="1">
      <alignment horizontal="right" vertical="center"/>
    </xf>
    <xf numFmtId="37" fontId="21" fillId="0" borderId="0" xfId="20" applyNumberFormat="1" applyFont="1" applyAlignment="1">
      <alignment horizontal="right" vertical="center"/>
    </xf>
    <xf numFmtId="37" fontId="14" fillId="0" borderId="0" xfId="1" applyNumberFormat="1" applyFont="1" applyBorder="1" applyAlignment="1">
      <alignment horizontal="right" vertical="center"/>
    </xf>
    <xf numFmtId="37" fontId="21" fillId="0" borderId="0" xfId="2" applyNumberFormat="1" applyFont="1" applyFill="1" applyBorder="1" applyAlignment="1">
      <alignment horizontal="right" vertical="center"/>
    </xf>
    <xf numFmtId="173" fontId="14" fillId="0" borderId="0" xfId="0" applyNumberFormat="1" applyFont="1" applyAlignment="1">
      <alignment vertical="center"/>
    </xf>
    <xf numFmtId="173" fontId="14" fillId="0" borderId="0" xfId="23" applyNumberFormat="1" applyFont="1" applyAlignment="1">
      <alignment horizontal="right" vertical="center"/>
    </xf>
    <xf numFmtId="37" fontId="21" fillId="0" borderId="0" xfId="6" applyNumberFormat="1" applyFont="1" applyFill="1" applyBorder="1" applyAlignment="1">
      <alignment horizontal="right" vertical="center"/>
    </xf>
    <xf numFmtId="172" fontId="21" fillId="0" borderId="0" xfId="3" applyNumberFormat="1" applyFont="1" applyFill="1" applyBorder="1" applyAlignment="1">
      <alignment horizontal="right" vertical="center"/>
    </xf>
    <xf numFmtId="0" fontId="21" fillId="0" borderId="0" xfId="25" applyFont="1" applyAlignment="1">
      <alignment horizontal="left" vertical="center" indent="1"/>
    </xf>
    <xf numFmtId="172" fontId="14" fillId="0" borderId="0" xfId="23" applyNumberFormat="1" applyFont="1" applyAlignment="1">
      <alignment horizontal="right" vertical="center"/>
    </xf>
    <xf numFmtId="37" fontId="21" fillId="0" borderId="0" xfId="3" applyNumberFormat="1" applyFont="1" applyFill="1" applyAlignment="1">
      <alignment horizontal="right" vertical="center"/>
    </xf>
    <xf numFmtId="176" fontId="14" fillId="0" borderId="0" xfId="0" applyNumberFormat="1" applyFont="1" applyAlignment="1">
      <alignment vertical="center"/>
    </xf>
    <xf numFmtId="37" fontId="21" fillId="0" borderId="0" xfId="6" applyNumberFormat="1" applyFont="1" applyFill="1" applyAlignment="1">
      <alignment horizontal="right" vertical="center"/>
    </xf>
    <xf numFmtId="37" fontId="21" fillId="0" borderId="0" xfId="2" applyNumberFormat="1" applyFont="1" applyFill="1" applyAlignment="1">
      <alignment horizontal="right" vertical="center"/>
    </xf>
    <xf numFmtId="37" fontId="14" fillId="0" borderId="0" xfId="1" applyNumberFormat="1" applyFont="1" applyFill="1" applyBorder="1" applyAlignment="1">
      <alignment horizontal="right" vertical="center"/>
    </xf>
    <xf numFmtId="37" fontId="21" fillId="0" borderId="0" xfId="19" applyNumberFormat="1" applyFont="1" applyAlignment="1">
      <alignment horizontal="right" vertical="center"/>
    </xf>
    <xf numFmtId="167" fontId="22" fillId="0" borderId="0" xfId="19" applyNumberFormat="1" applyFont="1" applyAlignment="1">
      <alignment vertical="center"/>
    </xf>
    <xf numFmtId="173" fontId="23" fillId="0" borderId="0" xfId="23" applyNumberFormat="1" applyFont="1" applyAlignment="1">
      <alignment horizontal="right" vertical="center"/>
    </xf>
    <xf numFmtId="165" fontId="14" fillId="0" borderId="0" xfId="1" applyFont="1" applyAlignment="1">
      <alignment horizontal="right" vertical="center"/>
    </xf>
    <xf numFmtId="165" fontId="21" fillId="0" borderId="0" xfId="1" applyFont="1" applyFill="1" applyBorder="1" applyAlignment="1">
      <alignment horizontal="right" vertical="center"/>
    </xf>
    <xf numFmtId="0" fontId="21" fillId="0" borderId="0" xfId="20" applyFont="1" applyAlignment="1">
      <alignment vertical="center"/>
    </xf>
    <xf numFmtId="0" fontId="21" fillId="0" borderId="0" xfId="20" applyFont="1" applyAlignment="1">
      <alignment horizontal="center" vertical="center"/>
    </xf>
    <xf numFmtId="0" fontId="20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169" fontId="21" fillId="0" borderId="0" xfId="1" applyNumberFormat="1" applyFont="1" applyFill="1" applyAlignment="1">
      <alignment horizontal="right" vertical="center"/>
    </xf>
    <xf numFmtId="37" fontId="21" fillId="0" borderId="0" xfId="23" applyNumberFormat="1" applyFont="1" applyAlignment="1">
      <alignment horizontal="right" vertical="center"/>
    </xf>
    <xf numFmtId="167" fontId="22" fillId="0" borderId="0" xfId="20" applyNumberFormat="1" applyFont="1" applyAlignment="1">
      <alignment vertical="center"/>
    </xf>
    <xf numFmtId="170" fontId="12" fillId="0" borderId="0" xfId="1" applyNumberFormat="1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178" fontId="21" fillId="0" borderId="0" xfId="2" applyNumberFormat="1" applyFont="1" applyFill="1" applyBorder="1" applyAlignment="1">
      <alignment horizontal="right" vertical="center"/>
    </xf>
    <xf numFmtId="173" fontId="14" fillId="0" borderId="4" xfId="23" applyNumberFormat="1" applyFont="1" applyBorder="1" applyAlignment="1">
      <alignment horizontal="right" vertical="center"/>
    </xf>
    <xf numFmtId="173" fontId="14" fillId="0" borderId="0" xfId="23" applyNumberFormat="1" applyFont="1" applyAlignment="1">
      <alignment horizontal="center" vertical="center"/>
    </xf>
    <xf numFmtId="171" fontId="12" fillId="0" borderId="0" xfId="1" applyNumberFormat="1" applyFont="1" applyAlignment="1">
      <alignment vertical="center"/>
    </xf>
    <xf numFmtId="171" fontId="12" fillId="0" borderId="0" xfId="1" applyNumberFormat="1" applyFont="1" applyFill="1" applyBorder="1" applyAlignment="1">
      <alignment vertical="center"/>
    </xf>
    <xf numFmtId="171" fontId="12" fillId="0" borderId="0" xfId="1" applyNumberFormat="1" applyFont="1" applyAlignment="1">
      <alignment horizontal="center" vertical="center"/>
    </xf>
    <xf numFmtId="171" fontId="7" fillId="0" borderId="0" xfId="1" applyNumberFormat="1" applyFont="1" applyAlignment="1">
      <alignment vertical="center"/>
    </xf>
    <xf numFmtId="171" fontId="12" fillId="0" borderId="0" xfId="1" applyNumberFormat="1" applyFont="1" applyFill="1" applyAlignment="1">
      <alignment horizontal="right" vertical="center"/>
    </xf>
    <xf numFmtId="171" fontId="12" fillId="0" borderId="0" xfId="20" applyNumberFormat="1" applyFont="1" applyAlignment="1">
      <alignment horizontal="center" vertical="center"/>
    </xf>
    <xf numFmtId="172" fontId="12" fillId="0" borderId="0" xfId="5" applyNumberFormat="1" applyFont="1" applyFill="1" applyAlignment="1">
      <alignment horizontal="center" vertical="center"/>
    </xf>
    <xf numFmtId="38" fontId="12" fillId="0" borderId="0" xfId="20" applyNumberFormat="1" applyFont="1" applyAlignment="1">
      <alignment vertical="center"/>
    </xf>
    <xf numFmtId="0" fontId="12" fillId="0" borderId="0" xfId="25" applyFont="1" applyAlignment="1">
      <alignment horizontal="left" vertical="center" indent="4"/>
    </xf>
    <xf numFmtId="0" fontId="12" fillId="0" borderId="0" xfId="20" applyFont="1" applyAlignment="1">
      <alignment horizontal="left" vertical="center"/>
    </xf>
    <xf numFmtId="171" fontId="12" fillId="0" borderId="0" xfId="1" applyNumberFormat="1" applyFont="1" applyFill="1" applyAlignment="1">
      <alignment vertical="center"/>
    </xf>
    <xf numFmtId="171" fontId="12" fillId="0" borderId="0" xfId="1" applyNumberFormat="1" applyFont="1" applyFill="1" applyAlignment="1">
      <alignment horizontal="center" vertical="center"/>
    </xf>
    <xf numFmtId="165" fontId="4" fillId="0" borderId="0" xfId="1" applyFont="1" applyAlignment="1">
      <alignment vertical="center"/>
    </xf>
    <xf numFmtId="165" fontId="12" fillId="0" borderId="0" xfId="1" applyFont="1" applyAlignment="1">
      <alignment horizontal="right" vertical="center"/>
    </xf>
    <xf numFmtId="165" fontId="4" fillId="0" borderId="0" xfId="1" applyFont="1" applyAlignment="1">
      <alignment horizontal="center" vertical="center"/>
    </xf>
    <xf numFmtId="173" fontId="12" fillId="0" borderId="1" xfId="23" applyNumberFormat="1" applyFont="1" applyBorder="1" applyAlignment="1">
      <alignment horizontal="right" vertical="center"/>
    </xf>
    <xf numFmtId="173" fontId="14" fillId="0" borderId="4" xfId="23" applyNumberFormat="1" applyFont="1" applyBorder="1" applyAlignment="1">
      <alignment horizontal="center" vertical="center"/>
    </xf>
    <xf numFmtId="173" fontId="14" fillId="0" borderId="1" xfId="23" applyNumberFormat="1" applyFont="1" applyBorder="1" applyAlignment="1">
      <alignment horizontal="center" vertical="center"/>
    </xf>
    <xf numFmtId="173" fontId="14" fillId="0" borderId="2" xfId="23" applyNumberFormat="1" applyFont="1" applyBorder="1" applyAlignment="1">
      <alignment horizontal="center" vertical="center"/>
    </xf>
    <xf numFmtId="0" fontId="20" fillId="0" borderId="5" xfId="19" applyFont="1" applyBorder="1" applyAlignment="1">
      <alignment vertical="center"/>
    </xf>
    <xf numFmtId="173" fontId="12" fillId="0" borderId="0" xfId="23" applyNumberFormat="1" applyFont="1" applyAlignment="1">
      <alignment horizontal="right" vertical="center"/>
    </xf>
    <xf numFmtId="171" fontId="12" fillId="0" borderId="5" xfId="1" applyNumberFormat="1" applyFont="1" applyFill="1" applyBorder="1" applyAlignment="1">
      <alignment vertical="center"/>
    </xf>
    <xf numFmtId="169" fontId="12" fillId="0" borderId="5" xfId="1" applyNumberFormat="1" applyFont="1" applyFill="1" applyBorder="1" applyAlignment="1">
      <alignment vertical="center"/>
    </xf>
    <xf numFmtId="169" fontId="12" fillId="0" borderId="0" xfId="1" applyNumberFormat="1" applyFont="1" applyFill="1" applyBorder="1" applyAlignment="1">
      <alignment vertical="center"/>
    </xf>
    <xf numFmtId="169" fontId="12" fillId="0" borderId="0" xfId="1" applyNumberFormat="1" applyFont="1" applyFill="1" applyBorder="1" applyAlignment="1">
      <alignment horizontal="right" vertical="center"/>
    </xf>
    <xf numFmtId="169" fontId="12" fillId="0" borderId="2" xfId="1" applyNumberFormat="1" applyFont="1" applyFill="1" applyBorder="1" applyAlignment="1">
      <alignment vertical="center"/>
    </xf>
    <xf numFmtId="169" fontId="12" fillId="0" borderId="0" xfId="1" applyNumberFormat="1" applyFont="1" applyFill="1" applyAlignment="1">
      <alignment horizontal="right" vertical="center"/>
    </xf>
    <xf numFmtId="169" fontId="12" fillId="0" borderId="0" xfId="1" applyNumberFormat="1" applyFont="1" applyAlignment="1">
      <alignment horizontal="center" vertical="center"/>
    </xf>
    <xf numFmtId="172" fontId="21" fillId="0" borderId="0" xfId="2" applyNumberFormat="1" applyFont="1" applyFill="1" applyBorder="1" applyAlignment="1">
      <alignment horizontal="right" vertical="center"/>
    </xf>
    <xf numFmtId="168" fontId="14" fillId="0" borderId="0" xfId="20" applyNumberFormat="1" applyFont="1" applyAlignment="1">
      <alignment horizontal="right" vertical="center"/>
    </xf>
    <xf numFmtId="0" fontId="12" fillId="0" borderId="0" xfId="25" applyFont="1" applyAlignment="1">
      <alignment vertical="center"/>
    </xf>
    <xf numFmtId="173" fontId="12" fillId="0" borderId="2" xfId="23" applyNumberFormat="1" applyFont="1" applyBorder="1" applyAlignment="1">
      <alignment horizontal="right" vertical="center"/>
    </xf>
    <xf numFmtId="37" fontId="14" fillId="0" borderId="0" xfId="20" applyNumberFormat="1" applyFont="1" applyAlignment="1">
      <alignment vertical="center"/>
    </xf>
    <xf numFmtId="0" fontId="15" fillId="0" borderId="0" xfId="20" applyFont="1" applyAlignment="1">
      <alignment vertical="center"/>
    </xf>
    <xf numFmtId="173" fontId="12" fillId="0" borderId="4" xfId="23" applyNumberFormat="1" applyFont="1" applyBorder="1" applyAlignment="1">
      <alignment horizontal="right" vertical="center"/>
    </xf>
    <xf numFmtId="168" fontId="14" fillId="0" borderId="0" xfId="20" applyNumberFormat="1" applyFont="1" applyAlignment="1">
      <alignment vertical="center"/>
    </xf>
    <xf numFmtId="169" fontId="12" fillId="0" borderId="0" xfId="5" applyNumberFormat="1" applyFont="1" applyFill="1" applyBorder="1" applyAlignment="1">
      <alignment vertical="center"/>
    </xf>
    <xf numFmtId="173" fontId="12" fillId="0" borderId="3" xfId="23" applyNumberFormat="1" applyFont="1" applyBorder="1" applyAlignment="1">
      <alignment horizontal="right" vertical="center"/>
    </xf>
    <xf numFmtId="171" fontId="7" fillId="0" borderId="0" xfId="20" applyNumberFormat="1" applyFont="1" applyAlignment="1">
      <alignment vertical="center"/>
    </xf>
    <xf numFmtId="37" fontId="7" fillId="0" borderId="0" xfId="20" applyNumberFormat="1" applyFont="1" applyAlignment="1">
      <alignment vertical="center"/>
    </xf>
    <xf numFmtId="165" fontId="14" fillId="0" borderId="0" xfId="1" applyFont="1" applyAlignment="1">
      <alignment horizontal="center" vertical="center"/>
    </xf>
    <xf numFmtId="171" fontId="12" fillId="0" borderId="4" xfId="1" applyNumberFormat="1" applyFont="1" applyFill="1" applyBorder="1" applyAlignment="1">
      <alignment horizontal="right" vertical="center"/>
    </xf>
    <xf numFmtId="0" fontId="11" fillId="0" borderId="0" xfId="22" applyFont="1" applyAlignment="1">
      <alignment vertical="center"/>
    </xf>
    <xf numFmtId="0" fontId="11" fillId="0" borderId="0" xfId="22" applyFont="1" applyAlignment="1">
      <alignment horizontal="left" vertical="center" indent="1"/>
    </xf>
    <xf numFmtId="0" fontId="20" fillId="0" borderId="5" xfId="20" applyFont="1" applyBorder="1" applyAlignment="1">
      <alignment vertical="center"/>
    </xf>
    <xf numFmtId="0" fontId="21" fillId="0" borderId="0" xfId="25" applyFont="1" applyAlignment="1">
      <alignment horizontal="center" vertical="center"/>
    </xf>
    <xf numFmtId="37" fontId="21" fillId="0" borderId="0" xfId="3" applyNumberFormat="1" applyFont="1" applyFill="1" applyAlignment="1">
      <alignment horizontal="center" vertical="center"/>
    </xf>
    <xf numFmtId="169" fontId="21" fillId="0" borderId="0" xfId="1" applyNumberFormat="1" applyFont="1" applyFill="1" applyAlignment="1">
      <alignment horizontal="center" vertical="center"/>
    </xf>
    <xf numFmtId="0" fontId="5" fillId="0" borderId="0" xfId="20" applyFont="1" applyAlignment="1">
      <alignment horizontal="center" vertical="center"/>
    </xf>
    <xf numFmtId="49" fontId="14" fillId="0" borderId="0" xfId="23" applyNumberFormat="1" applyFont="1" applyAlignment="1">
      <alignment horizontal="center" vertical="center"/>
    </xf>
    <xf numFmtId="49" fontId="14" fillId="0" borderId="1" xfId="23" applyNumberFormat="1" applyFont="1" applyBorder="1" applyAlignment="1">
      <alignment horizontal="center" vertical="center"/>
    </xf>
    <xf numFmtId="37" fontId="12" fillId="0" borderId="0" xfId="1" applyNumberFormat="1" applyFont="1" applyAlignment="1">
      <alignment vertical="center"/>
    </xf>
    <xf numFmtId="37" fontId="14" fillId="0" borderId="0" xfId="1" applyNumberFormat="1" applyFont="1" applyBorder="1" applyAlignment="1">
      <alignment horizontal="center" vertical="center"/>
    </xf>
    <xf numFmtId="173" fontId="12" fillId="0" borderId="0" xfId="23" applyNumberFormat="1" applyFont="1" applyAlignment="1">
      <alignment horizontal="center" vertical="center"/>
    </xf>
    <xf numFmtId="175" fontId="12" fillId="0" borderId="0" xfId="1" applyNumberFormat="1" applyFont="1" applyFill="1" applyBorder="1" applyAlignment="1">
      <alignment horizontal="center" vertical="center"/>
    </xf>
    <xf numFmtId="175" fontId="12" fillId="0" borderId="1" xfId="1" applyNumberFormat="1" applyFont="1" applyFill="1" applyBorder="1" applyAlignment="1">
      <alignment horizontal="center" vertical="center"/>
    </xf>
    <xf numFmtId="0" fontId="8" fillId="0" borderId="0" xfId="20" applyFont="1" applyAlignment="1">
      <alignment horizontal="center" vertical="center"/>
    </xf>
    <xf numFmtId="0" fontId="12" fillId="0" borderId="0" xfId="20" applyFont="1" applyAlignment="1">
      <alignment vertical="center"/>
    </xf>
    <xf numFmtId="168" fontId="8" fillId="0" borderId="1" xfId="25" applyNumberFormat="1" applyFont="1" applyBorder="1" applyAlignment="1">
      <alignment horizontal="right" vertical="center"/>
    </xf>
    <xf numFmtId="168" fontId="8" fillId="0" borderId="0" xfId="20" applyNumberFormat="1" applyFont="1" applyAlignment="1">
      <alignment horizontal="center" vertical="center"/>
    </xf>
    <xf numFmtId="168" fontId="11" fillId="0" borderId="0" xfId="22" applyNumberFormat="1" applyFont="1" applyAlignment="1">
      <alignment horizontal="center" vertical="center"/>
    </xf>
    <xf numFmtId="0" fontId="11" fillId="0" borderId="0" xfId="22" applyFont="1" applyAlignment="1">
      <alignment horizontal="center" vertical="center"/>
    </xf>
    <xf numFmtId="0" fontId="8" fillId="0" borderId="0" xfId="22" quotePrefix="1" applyFont="1" applyAlignment="1">
      <alignment horizontal="center" vertical="center"/>
    </xf>
    <xf numFmtId="0" fontId="8" fillId="0" borderId="0" xfId="22" applyFont="1" applyAlignment="1">
      <alignment horizontal="center" vertical="center"/>
    </xf>
    <xf numFmtId="38" fontId="8" fillId="0" borderId="0" xfId="22" applyNumberFormat="1" applyFont="1" applyAlignment="1">
      <alignment horizontal="center" vertical="center"/>
    </xf>
    <xf numFmtId="168" fontId="8" fillId="0" borderId="0" xfId="25" applyNumberFormat="1" applyFont="1" applyAlignment="1">
      <alignment horizontal="center" vertical="center"/>
    </xf>
    <xf numFmtId="166" fontId="20" fillId="0" borderId="2" xfId="25" applyNumberFormat="1" applyFont="1" applyBorder="1" applyAlignment="1">
      <alignment horizontal="center" vertical="center"/>
    </xf>
    <xf numFmtId="166" fontId="20" fillId="0" borderId="1" xfId="25" applyNumberFormat="1" applyFont="1" applyBorder="1" applyAlignment="1">
      <alignment horizontal="center" vertical="center"/>
    </xf>
    <xf numFmtId="0" fontId="17" fillId="0" borderId="0" xfId="25" quotePrefix="1" applyFont="1" applyAlignment="1">
      <alignment horizontal="center" vertical="center"/>
    </xf>
    <xf numFmtId="0" fontId="17" fillId="0" borderId="0" xfId="25" applyFont="1" applyAlignment="1">
      <alignment horizontal="center" vertical="center"/>
    </xf>
    <xf numFmtId="166" fontId="20" fillId="0" borderId="1" xfId="25" applyNumberFormat="1" applyFont="1" applyBorder="1" applyAlignment="1">
      <alignment horizontal="right" vertical="center"/>
    </xf>
    <xf numFmtId="0" fontId="20" fillId="0" borderId="1" xfId="25" applyFont="1" applyBorder="1" applyAlignment="1">
      <alignment horizontal="center" vertical="center"/>
    </xf>
    <xf numFmtId="0" fontId="20" fillId="0" borderId="1" xfId="19" applyFont="1" applyBorder="1" applyAlignment="1">
      <alignment horizontal="center" vertical="center"/>
    </xf>
    <xf numFmtId="0" fontId="25" fillId="0" borderId="1" xfId="25" applyFont="1" applyBorder="1" applyAlignment="1">
      <alignment horizontal="center" vertical="center"/>
    </xf>
    <xf numFmtId="0" fontId="20" fillId="0" borderId="1" xfId="20" applyFont="1" applyBorder="1" applyAlignment="1">
      <alignment horizontal="center" vertical="center"/>
    </xf>
    <xf numFmtId="0" fontId="8" fillId="0" borderId="0" xfId="20" quotePrefix="1" applyFont="1" applyAlignment="1">
      <alignment horizontal="center" vertical="center"/>
    </xf>
    <xf numFmtId="38" fontId="8" fillId="0" borderId="0" xfId="20" applyNumberFormat="1" applyFont="1" applyAlignment="1">
      <alignment horizontal="center" vertical="center"/>
    </xf>
    <xf numFmtId="166" fontId="6" fillId="0" borderId="0" xfId="25" applyNumberFormat="1" applyFont="1" applyAlignment="1">
      <alignment horizontal="right" vertical="center"/>
    </xf>
    <xf numFmtId="166" fontId="8" fillId="0" borderId="0" xfId="25" applyNumberFormat="1" applyFont="1" applyAlignment="1">
      <alignment horizontal="right" vertical="center"/>
    </xf>
  </cellXfs>
  <cellStyles count="51">
    <cellStyle name="Comma" xfId="1" builtinId="3"/>
    <cellStyle name="Comma 10" xfId="2" xr:uid="{00000000-0005-0000-0000-000001000000}"/>
    <cellStyle name="Comma 10 2" xfId="3" xr:uid="{00000000-0005-0000-0000-000002000000}"/>
    <cellStyle name="Comma 10 2 2" xfId="28" xr:uid="{41399378-AB03-437A-AD76-3A9203088003}"/>
    <cellStyle name="Comma 10 3" xfId="27" xr:uid="{4B700518-E012-45EE-8300-89B41E39B167}"/>
    <cellStyle name="Comma 11" xfId="4" xr:uid="{00000000-0005-0000-0000-000003000000}"/>
    <cellStyle name="Comma 11 2" xfId="5" xr:uid="{00000000-0005-0000-0000-000004000000}"/>
    <cellStyle name="Comma 11 2 2" xfId="30" xr:uid="{C1BBEAA4-9641-4395-9CD5-4E069286DCB8}"/>
    <cellStyle name="Comma 11 3" xfId="29" xr:uid="{25AA7B3F-B164-403B-A2D2-25C23D58E73A}"/>
    <cellStyle name="Comma 12" xfId="45" xr:uid="{22E20993-BE39-47B0-A083-8EDD47B8D7AF}"/>
    <cellStyle name="Comma 13" xfId="26" xr:uid="{31A557A9-3358-49BE-AA35-A510C085383D}"/>
    <cellStyle name="Comma 2" xfId="6" xr:uid="{00000000-0005-0000-0000-000005000000}"/>
    <cellStyle name="Comma 2 2" xfId="7" xr:uid="{00000000-0005-0000-0000-000006000000}"/>
    <cellStyle name="Comma 2 2 2" xfId="32" xr:uid="{A230428D-633E-48FA-8757-2E59852CE333}"/>
    <cellStyle name="Comma 2 3" xfId="8" xr:uid="{00000000-0005-0000-0000-000007000000}"/>
    <cellStyle name="Comma 2 3 2" xfId="33" xr:uid="{427352B5-4E5D-491F-B980-51CC51147D10}"/>
    <cellStyle name="Comma 2 4" xfId="46" xr:uid="{B32E1C42-7BDC-46CD-9301-4FFF0B3FDCFE}"/>
    <cellStyle name="Comma 2 5" xfId="31" xr:uid="{0167FDAA-EAA6-48A0-B0AC-11C59F008BB9}"/>
    <cellStyle name="Comma 3" xfId="9" xr:uid="{00000000-0005-0000-0000-000008000000}"/>
    <cellStyle name="Comma 3 2" xfId="34" xr:uid="{217BB68D-F539-4B95-B2B1-291D5BECCF99}"/>
    <cellStyle name="Comma 4" xfId="10" xr:uid="{00000000-0005-0000-0000-000009000000}"/>
    <cellStyle name="Comma 4 2" xfId="35" xr:uid="{2877CE3C-7F17-4D28-80C9-1E3551F8DF72}"/>
    <cellStyle name="Comma 5" xfId="11" xr:uid="{00000000-0005-0000-0000-00000A000000}"/>
    <cellStyle name="Comma 5 2" xfId="12" xr:uid="{00000000-0005-0000-0000-00000B000000}"/>
    <cellStyle name="Comma 5 2 2" xfId="37" xr:uid="{32686938-F52F-497C-AB1C-040546854DDB}"/>
    <cellStyle name="Comma 5 3" xfId="36" xr:uid="{5D4367EE-581E-4C6C-A820-3EB5EF034412}"/>
    <cellStyle name="Comma 6" xfId="13" xr:uid="{00000000-0005-0000-0000-00000C000000}"/>
    <cellStyle name="Comma 6 2" xfId="38" xr:uid="{F68368EA-69D5-4A23-BE92-28139FAED742}"/>
    <cellStyle name="Comma 7" xfId="14" xr:uid="{00000000-0005-0000-0000-00000D000000}"/>
    <cellStyle name="Comma 7 2" xfId="15" xr:uid="{00000000-0005-0000-0000-00000E000000}"/>
    <cellStyle name="Comma 7 2 2" xfId="40" xr:uid="{C3E92484-C8EF-4917-8C33-D27A50B593E1}"/>
    <cellStyle name="Comma 7 3" xfId="39" xr:uid="{193FD93F-5DBC-4FF0-95FD-CA92F58C193D}"/>
    <cellStyle name="Comma 8" xfId="16" xr:uid="{00000000-0005-0000-0000-00000F000000}"/>
    <cellStyle name="Comma 8 2" xfId="17" xr:uid="{00000000-0005-0000-0000-000010000000}"/>
    <cellStyle name="Comma 8 2 2" xfId="42" xr:uid="{20261B27-1ABE-4991-9C72-3A38B1F49064}"/>
    <cellStyle name="Comma 8 3" xfId="41" xr:uid="{EA117385-55A3-475C-8A82-CE3505A06F54}"/>
    <cellStyle name="Comma 9" xfId="18" xr:uid="{00000000-0005-0000-0000-000011000000}"/>
    <cellStyle name="Comma 9 2" xfId="43" xr:uid="{E3AD4886-ABD9-4D9C-BE67-DA3833771193}"/>
    <cellStyle name="Normal" xfId="0" builtinId="0"/>
    <cellStyle name="Normal 2" xfId="19" xr:uid="{00000000-0005-0000-0000-000013000000}"/>
    <cellStyle name="Normal 2 2" xfId="20" xr:uid="{00000000-0005-0000-0000-000014000000}"/>
    <cellStyle name="Normal 2 3" xfId="47" xr:uid="{85C7EABE-DA67-42C9-9205-33A40F964B00}"/>
    <cellStyle name="Normal 3" xfId="21" xr:uid="{00000000-0005-0000-0000-000015000000}"/>
    <cellStyle name="Normal 3 2" xfId="48" xr:uid="{22236437-DF62-4582-82E7-588080F337F9}"/>
    <cellStyle name="Normal 4" xfId="22" xr:uid="{00000000-0005-0000-0000-000016000000}"/>
    <cellStyle name="Normal 5" xfId="50" xr:uid="{296275A2-00BD-40EA-84BD-E5EE0E704247}"/>
    <cellStyle name="Normal 52" xfId="44" xr:uid="{F580585C-1029-42F5-BC7C-4A8F12A7FA55}"/>
    <cellStyle name="Normal_Ace Insurance thai 2 2" xfId="23" xr:uid="{00000000-0005-0000-0000-000018000000}"/>
    <cellStyle name="Normal_SHEET" xfId="24" xr:uid="{00000000-0005-0000-0000-000019000000}"/>
    <cellStyle name="Normal_Sheet1" xfId="25" xr:uid="{00000000-0005-0000-0000-00001A000000}"/>
    <cellStyle name="ปกติ_GSPP3-51Q2" xfId="49" xr:uid="{0CFADE95-C5A5-4E42-A83D-3DAF0B9B35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O54"/>
  <sheetViews>
    <sheetView zoomScale="110" zoomScaleNormal="110" zoomScaleSheetLayoutView="80" zoomScalePageLayoutView="70" workbookViewId="0">
      <selection activeCell="A52" sqref="A52"/>
    </sheetView>
  </sheetViews>
  <sheetFormatPr defaultColWidth="9.44140625" defaultRowHeight="21.15" customHeight="1"/>
  <cols>
    <col min="1" max="1" width="53.77734375" style="83" customWidth="1"/>
    <col min="2" max="2" width="4" style="83" customWidth="1"/>
    <col min="3" max="3" width="6.21875" style="83" bestFit="1" customWidth="1"/>
    <col min="4" max="4" width="1.21875" style="83" customWidth="1"/>
    <col min="5" max="5" width="15" style="191" customWidth="1"/>
    <col min="6" max="6" width="1.21875" style="83" customWidth="1"/>
    <col min="7" max="7" width="15" style="191" customWidth="1"/>
    <col min="8" max="8" width="1.21875" style="191" customWidth="1"/>
    <col min="9" max="9" width="15" style="185" customWidth="1"/>
    <col min="10" max="10" width="1.21875" style="185" customWidth="1"/>
    <col min="11" max="11" width="15" style="185" customWidth="1"/>
    <col min="12" max="12" width="1.21875" style="83" customWidth="1"/>
    <col min="13" max="13" width="9.44140625" style="83"/>
    <col min="14" max="15" width="14.77734375" style="83" bestFit="1" customWidth="1"/>
    <col min="16" max="16384" width="9.44140625" style="83"/>
  </cols>
  <sheetData>
    <row r="1" spans="1:15" s="44" customFormat="1" ht="19.95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5" s="44" customFormat="1" ht="19.95" customHeight="1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5" s="44" customFormat="1" ht="19.95" customHeight="1">
      <c r="A3" s="212" t="s">
        <v>150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5" s="44" customFormat="1" ht="19.95" customHeight="1">
      <c r="A4" s="214" t="s">
        <v>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5" ht="9" customHeight="1">
      <c r="C5" s="10"/>
      <c r="D5" s="10"/>
      <c r="E5" s="11"/>
      <c r="F5" s="10"/>
      <c r="G5" s="11"/>
      <c r="H5" s="11"/>
      <c r="J5" s="12"/>
    </row>
    <row r="6" spans="1:15" ht="19.95" customHeight="1">
      <c r="D6" s="215" t="s">
        <v>4</v>
      </c>
      <c r="E6" s="215"/>
      <c r="F6" s="215"/>
      <c r="G6" s="215"/>
      <c r="H6" s="215"/>
      <c r="I6" s="212" t="s">
        <v>5</v>
      </c>
      <c r="J6" s="212"/>
      <c r="K6" s="212"/>
    </row>
    <row r="7" spans="1:15" ht="19.95" customHeight="1">
      <c r="C7" s="10"/>
      <c r="D7" s="215" t="s">
        <v>6</v>
      </c>
      <c r="E7" s="215"/>
      <c r="F7" s="215"/>
      <c r="G7" s="215"/>
      <c r="H7" s="215"/>
      <c r="I7" s="212" t="s">
        <v>6</v>
      </c>
      <c r="J7" s="212"/>
      <c r="K7" s="212"/>
    </row>
    <row r="8" spans="1:15" ht="19.95" customHeight="1">
      <c r="C8" s="10"/>
      <c r="D8" s="82"/>
      <c r="E8" s="16" t="s">
        <v>7</v>
      </c>
      <c r="F8" s="10"/>
      <c r="G8" s="16" t="s">
        <v>7</v>
      </c>
      <c r="H8" s="82"/>
      <c r="I8" s="16" t="s">
        <v>7</v>
      </c>
      <c r="J8" s="10"/>
      <c r="K8" s="16" t="s">
        <v>7</v>
      </c>
    </row>
    <row r="9" spans="1:15" ht="19.95" customHeight="1">
      <c r="C9" s="10"/>
      <c r="D9" s="82"/>
      <c r="E9" s="16" t="s">
        <v>151</v>
      </c>
      <c r="F9" s="10"/>
      <c r="G9" s="16" t="s">
        <v>8</v>
      </c>
      <c r="H9" s="82"/>
      <c r="I9" s="16" t="s">
        <v>151</v>
      </c>
      <c r="J9" s="10"/>
      <c r="K9" s="16" t="s">
        <v>8</v>
      </c>
    </row>
    <row r="10" spans="1:15" ht="19.95" customHeight="1">
      <c r="C10" s="13" t="s">
        <v>3</v>
      </c>
      <c r="D10" s="10"/>
      <c r="E10" s="16">
        <v>2026</v>
      </c>
      <c r="F10" s="10"/>
      <c r="G10" s="16">
        <v>2025</v>
      </c>
      <c r="H10" s="13"/>
      <c r="I10" s="16">
        <v>2026</v>
      </c>
      <c r="J10" s="10"/>
      <c r="K10" s="16">
        <v>2025</v>
      </c>
    </row>
    <row r="11" spans="1:15" ht="19.95" customHeight="1">
      <c r="A11" s="17" t="s">
        <v>9</v>
      </c>
      <c r="B11" s="14"/>
      <c r="C11" s="14"/>
      <c r="D11" s="14"/>
      <c r="E11" s="11"/>
      <c r="F11" s="14"/>
      <c r="G11" s="11"/>
      <c r="H11" s="11"/>
      <c r="I11" s="18"/>
      <c r="J11" s="18"/>
      <c r="K11" s="18"/>
    </row>
    <row r="12" spans="1:15" ht="19.95" customHeight="1">
      <c r="A12" s="67" t="s">
        <v>10</v>
      </c>
      <c r="B12" s="14"/>
      <c r="C12" s="14"/>
      <c r="D12" s="14"/>
      <c r="E12" s="11"/>
      <c r="F12" s="14"/>
      <c r="G12" s="11"/>
      <c r="H12" s="11"/>
      <c r="I12" s="18"/>
      <c r="J12" s="18"/>
      <c r="K12" s="18"/>
    </row>
    <row r="13" spans="1:15" s="29" customFormat="1" ht="19.95" customHeight="1">
      <c r="A13" s="19" t="s">
        <v>11</v>
      </c>
      <c r="B13" s="186"/>
      <c r="C13" s="20">
        <v>6</v>
      </c>
      <c r="D13" s="20"/>
      <c r="E13" s="176">
        <v>24380436</v>
      </c>
      <c r="F13" s="20"/>
      <c r="G13" s="176">
        <v>25583307</v>
      </c>
      <c r="H13" s="69"/>
      <c r="I13" s="176">
        <v>14622070</v>
      </c>
      <c r="J13" s="69"/>
      <c r="K13" s="176">
        <v>16248735</v>
      </c>
      <c r="L13" s="55"/>
      <c r="M13" s="55"/>
      <c r="N13" s="71"/>
      <c r="O13" s="71"/>
    </row>
    <row r="14" spans="1:15" s="29" customFormat="1" ht="19.95" customHeight="1">
      <c r="A14" s="19" t="s">
        <v>12</v>
      </c>
      <c r="B14" s="186"/>
      <c r="C14" s="20">
        <v>7</v>
      </c>
      <c r="D14" s="20"/>
      <c r="E14" s="176">
        <v>21372213</v>
      </c>
      <c r="F14" s="20"/>
      <c r="G14" s="176">
        <v>34582816</v>
      </c>
      <c r="H14" s="21"/>
      <c r="I14" s="176">
        <v>20605092</v>
      </c>
      <c r="J14" s="21"/>
      <c r="K14" s="176">
        <v>33166296</v>
      </c>
      <c r="L14" s="55"/>
      <c r="M14" s="55"/>
      <c r="N14" s="71"/>
      <c r="O14" s="71"/>
    </row>
    <row r="15" spans="1:15" s="29" customFormat="1" ht="19.95" customHeight="1">
      <c r="A15" s="19" t="s">
        <v>13</v>
      </c>
      <c r="B15" s="186"/>
      <c r="C15" s="20">
        <v>8</v>
      </c>
      <c r="D15" s="20"/>
      <c r="E15" s="176">
        <v>17109206</v>
      </c>
      <c r="F15" s="20"/>
      <c r="G15" s="176">
        <v>17294437</v>
      </c>
      <c r="H15" s="69"/>
      <c r="I15" s="176">
        <v>16518667</v>
      </c>
      <c r="J15" s="21"/>
      <c r="K15" s="176">
        <v>17266595</v>
      </c>
      <c r="L15" s="55"/>
      <c r="M15" s="55"/>
      <c r="N15" s="71"/>
      <c r="O15" s="71"/>
    </row>
    <row r="16" spans="1:15" s="29" customFormat="1" ht="19.95" customHeight="1">
      <c r="A16" s="19" t="s">
        <v>14</v>
      </c>
      <c r="B16" s="186"/>
      <c r="C16" s="20"/>
      <c r="D16" s="20"/>
      <c r="E16" s="176">
        <v>511450</v>
      </c>
      <c r="F16" s="20"/>
      <c r="G16" s="176">
        <v>739933</v>
      </c>
      <c r="H16" s="69"/>
      <c r="I16" s="176">
        <v>511450</v>
      </c>
      <c r="J16" s="21"/>
      <c r="K16" s="176">
        <v>739933</v>
      </c>
      <c r="L16" s="55"/>
      <c r="M16" s="55"/>
      <c r="N16" s="71"/>
      <c r="O16" s="71"/>
    </row>
    <row r="17" spans="1:15" s="29" customFormat="1" ht="19.95" customHeight="1">
      <c r="A17" s="19" t="s">
        <v>15</v>
      </c>
      <c r="B17" s="186"/>
      <c r="C17" s="20">
        <v>9</v>
      </c>
      <c r="D17" s="20"/>
      <c r="E17" s="176">
        <v>196269572</v>
      </c>
      <c r="F17" s="20"/>
      <c r="G17" s="176">
        <v>197211098</v>
      </c>
      <c r="H17" s="69"/>
      <c r="I17" s="176">
        <v>135533189</v>
      </c>
      <c r="J17" s="21"/>
      <c r="K17" s="176">
        <v>120141353</v>
      </c>
      <c r="L17" s="55"/>
      <c r="M17" s="55"/>
      <c r="N17" s="71"/>
      <c r="O17" s="71"/>
    </row>
    <row r="18" spans="1:15" s="29" customFormat="1" ht="19.95" customHeight="1">
      <c r="A18" s="19" t="s">
        <v>16</v>
      </c>
      <c r="B18" s="186"/>
      <c r="C18" s="20"/>
      <c r="D18" s="20"/>
      <c r="E18" s="176">
        <v>1310660</v>
      </c>
      <c r="F18" s="20"/>
      <c r="G18" s="176">
        <v>1275849</v>
      </c>
      <c r="H18" s="21"/>
      <c r="I18" s="176">
        <v>999165</v>
      </c>
      <c r="J18" s="6"/>
      <c r="K18" s="176">
        <v>1205150</v>
      </c>
      <c r="L18" s="55"/>
      <c r="M18" s="55"/>
      <c r="N18" s="71"/>
      <c r="O18" s="71"/>
    </row>
    <row r="19" spans="1:15" s="29" customFormat="1" ht="19.95" customHeight="1">
      <c r="A19" s="22" t="s">
        <v>17</v>
      </c>
      <c r="B19" s="65"/>
      <c r="C19" s="20"/>
      <c r="D19" s="20"/>
      <c r="E19" s="187">
        <f>SUM(E13:E18)</f>
        <v>260953537</v>
      </c>
      <c r="F19" s="176"/>
      <c r="G19" s="187">
        <f>SUM(G13:G18)</f>
        <v>276687440</v>
      </c>
      <c r="H19" s="176"/>
      <c r="I19" s="187">
        <f>SUM(I13:I18)</f>
        <v>188789633</v>
      </c>
      <c r="J19" s="176"/>
      <c r="K19" s="187">
        <f>SUM(K13:K18)</f>
        <v>188768062</v>
      </c>
      <c r="L19" s="55"/>
      <c r="M19" s="55"/>
      <c r="N19" s="55"/>
    </row>
    <row r="20" spans="1:15" ht="19.95" customHeight="1">
      <c r="C20" s="50"/>
      <c r="D20" s="84"/>
      <c r="E20" s="69"/>
      <c r="F20" s="84"/>
      <c r="G20" s="69"/>
      <c r="H20" s="21"/>
      <c r="I20" s="69"/>
      <c r="J20" s="69"/>
      <c r="K20" s="69"/>
      <c r="L20" s="188"/>
      <c r="M20" s="188"/>
      <c r="N20" s="188"/>
    </row>
    <row r="21" spans="1:15" ht="19.95" customHeight="1">
      <c r="A21" s="67" t="s">
        <v>18</v>
      </c>
      <c r="C21" s="50"/>
      <c r="D21" s="84"/>
      <c r="E21" s="69"/>
      <c r="F21" s="84"/>
      <c r="G21" s="69"/>
      <c r="H21" s="21"/>
      <c r="I21" s="69"/>
      <c r="J21" s="69"/>
      <c r="K21" s="69"/>
      <c r="L21" s="188"/>
      <c r="M21" s="188"/>
      <c r="N21" s="188"/>
    </row>
    <row r="22" spans="1:15" ht="19.95" customHeight="1">
      <c r="A22" s="19" t="s">
        <v>19</v>
      </c>
      <c r="C22" s="20">
        <v>10</v>
      </c>
      <c r="D22" s="84"/>
      <c r="E22" s="176">
        <v>0</v>
      </c>
      <c r="F22" s="84"/>
      <c r="G22" s="176">
        <v>0</v>
      </c>
      <c r="H22" s="21"/>
      <c r="I22" s="176">
        <v>149999900</v>
      </c>
      <c r="J22" s="69"/>
      <c r="K22" s="176">
        <v>149999900</v>
      </c>
      <c r="L22" s="188"/>
      <c r="M22" s="188"/>
      <c r="N22" s="71"/>
      <c r="O22" s="71"/>
    </row>
    <row r="23" spans="1:15" s="29" customFormat="1" ht="19.95" customHeight="1">
      <c r="A23" s="19" t="s">
        <v>20</v>
      </c>
      <c r="C23" s="20">
        <v>11</v>
      </c>
      <c r="D23" s="50"/>
      <c r="E23" s="176">
        <v>79706876</v>
      </c>
      <c r="F23" s="50"/>
      <c r="G23" s="176">
        <v>80136926</v>
      </c>
      <c r="H23" s="21"/>
      <c r="I23" s="176">
        <v>79706876</v>
      </c>
      <c r="J23" s="69"/>
      <c r="K23" s="176">
        <v>80136926</v>
      </c>
      <c r="L23" s="55"/>
      <c r="M23" s="55"/>
      <c r="N23" s="71"/>
      <c r="O23" s="71"/>
    </row>
    <row r="24" spans="1:15" s="29" customFormat="1" ht="19.95" customHeight="1">
      <c r="A24" s="19" t="s">
        <v>21</v>
      </c>
      <c r="C24" s="20"/>
      <c r="D24" s="50"/>
      <c r="E24" s="176">
        <v>7559288</v>
      </c>
      <c r="F24" s="50"/>
      <c r="G24" s="176">
        <v>7780133</v>
      </c>
      <c r="H24" s="21"/>
      <c r="I24" s="176">
        <v>7138427</v>
      </c>
      <c r="J24" s="69"/>
      <c r="K24" s="176">
        <v>7456223</v>
      </c>
      <c r="L24" s="55"/>
      <c r="M24" s="55"/>
      <c r="N24" s="71"/>
      <c r="O24" s="71"/>
    </row>
    <row r="25" spans="1:15" s="29" customFormat="1" ht="19.95" customHeight="1">
      <c r="A25" s="19" t="s">
        <v>22</v>
      </c>
      <c r="C25" s="20"/>
      <c r="D25" s="50"/>
      <c r="E25" s="176">
        <v>29593872</v>
      </c>
      <c r="F25" s="50"/>
      <c r="G25" s="176">
        <v>31523907</v>
      </c>
      <c r="H25" s="21"/>
      <c r="I25" s="176">
        <v>29593872</v>
      </c>
      <c r="J25" s="69"/>
      <c r="K25" s="176">
        <v>31523907</v>
      </c>
      <c r="L25" s="55"/>
      <c r="M25" s="55"/>
      <c r="N25" s="71"/>
      <c r="O25" s="71"/>
    </row>
    <row r="26" spans="1:15" s="29" customFormat="1" ht="19.95" customHeight="1">
      <c r="A26" s="19" t="s">
        <v>23</v>
      </c>
      <c r="C26" s="20">
        <v>12</v>
      </c>
      <c r="D26" s="50"/>
      <c r="E26" s="176">
        <v>89788150</v>
      </c>
      <c r="F26" s="50"/>
      <c r="G26" s="176">
        <v>90382968</v>
      </c>
      <c r="H26" s="21"/>
      <c r="I26" s="176">
        <v>56400553</v>
      </c>
      <c r="J26" s="69"/>
      <c r="K26" s="176">
        <v>57222441</v>
      </c>
      <c r="L26" s="55"/>
      <c r="M26" s="55"/>
      <c r="N26" s="71"/>
      <c r="O26" s="71"/>
    </row>
    <row r="27" spans="1:15" s="29" customFormat="1" ht="19.95" customHeight="1">
      <c r="A27" s="19" t="s">
        <v>24</v>
      </c>
      <c r="C27" s="20"/>
      <c r="D27" s="50"/>
      <c r="E27" s="176">
        <v>5255163</v>
      </c>
      <c r="F27" s="50"/>
      <c r="G27" s="176">
        <v>3411024</v>
      </c>
      <c r="H27" s="21"/>
      <c r="I27" s="176">
        <v>590397</v>
      </c>
      <c r="J27" s="69"/>
      <c r="K27" s="176">
        <v>482772</v>
      </c>
      <c r="L27" s="55"/>
      <c r="M27" s="55"/>
      <c r="N27" s="71"/>
      <c r="O27" s="71"/>
    </row>
    <row r="28" spans="1:15" s="29" customFormat="1" ht="19.95" customHeight="1">
      <c r="A28" s="19" t="s">
        <v>25</v>
      </c>
      <c r="C28" s="20"/>
      <c r="D28" s="20"/>
      <c r="E28" s="176">
        <v>6462616</v>
      </c>
      <c r="F28" s="20"/>
      <c r="G28" s="176">
        <v>6084305</v>
      </c>
      <c r="H28" s="21"/>
      <c r="I28" s="176">
        <v>6462616</v>
      </c>
      <c r="J28" s="69"/>
      <c r="K28" s="176">
        <v>6084305</v>
      </c>
      <c r="L28" s="55"/>
      <c r="M28" s="55"/>
      <c r="N28" s="71"/>
      <c r="O28" s="71"/>
    </row>
    <row r="29" spans="1:15" s="29" customFormat="1" ht="19.95" customHeight="1">
      <c r="A29" s="22" t="s">
        <v>26</v>
      </c>
      <c r="C29" s="20"/>
      <c r="D29" s="20"/>
      <c r="E29" s="187">
        <f>SUM(E22:E28)</f>
        <v>218365965</v>
      </c>
      <c r="F29" s="176"/>
      <c r="G29" s="187">
        <f>SUM(G22:G28)</f>
        <v>219319263</v>
      </c>
      <c r="H29" s="176"/>
      <c r="I29" s="187">
        <f>SUM(I22:I28)</f>
        <v>329892641</v>
      </c>
      <c r="J29" s="176"/>
      <c r="K29" s="187">
        <f>SUM(K22:K28)</f>
        <v>332906474</v>
      </c>
      <c r="L29" s="55"/>
      <c r="M29" s="55"/>
      <c r="N29" s="55"/>
    </row>
    <row r="30" spans="1:15" ht="19.95" customHeight="1" thickBot="1">
      <c r="A30" s="85" t="s">
        <v>27</v>
      </c>
      <c r="B30" s="189"/>
      <c r="C30" s="20"/>
      <c r="D30" s="10"/>
      <c r="E30" s="190">
        <f>E19+E29</f>
        <v>479319502</v>
      </c>
      <c r="F30" s="176"/>
      <c r="G30" s="190">
        <f>G19+G29</f>
        <v>496006703</v>
      </c>
      <c r="H30" s="176"/>
      <c r="I30" s="190">
        <f>I19+I29</f>
        <v>518682274</v>
      </c>
      <c r="J30" s="176"/>
      <c r="K30" s="190">
        <f>K19+K29</f>
        <v>521674536</v>
      </c>
      <c r="L30" s="188"/>
      <c r="M30" s="188"/>
      <c r="N30" s="188"/>
    </row>
    <row r="31" spans="1:15" ht="19.95" customHeight="1" thickTop="1">
      <c r="A31" s="189"/>
      <c r="B31" s="189"/>
      <c r="C31" s="10"/>
      <c r="D31" s="10"/>
      <c r="E31" s="11"/>
      <c r="F31" s="10"/>
      <c r="G31" s="11"/>
      <c r="H31" s="11"/>
      <c r="I31" s="12"/>
      <c r="J31" s="12"/>
      <c r="K31" s="12"/>
    </row>
    <row r="32" spans="1:15" ht="19.95" customHeight="1">
      <c r="A32" s="189"/>
      <c r="B32" s="189"/>
      <c r="C32" s="10"/>
      <c r="D32" s="10"/>
      <c r="E32" s="11"/>
      <c r="F32" s="10"/>
      <c r="G32" s="11"/>
      <c r="H32" s="11"/>
      <c r="I32" s="11"/>
      <c r="J32" s="11"/>
      <c r="K32" s="11"/>
    </row>
    <row r="33" spans="1:11" ht="19.95" customHeight="1">
      <c r="A33" s="189"/>
      <c r="B33" s="189"/>
      <c r="C33" s="10"/>
      <c r="D33" s="10"/>
      <c r="E33" s="11"/>
      <c r="F33" s="10"/>
      <c r="G33" s="11"/>
      <c r="H33" s="11"/>
      <c r="I33" s="12"/>
      <c r="J33" s="12"/>
      <c r="K33" s="12"/>
    </row>
    <row r="34" spans="1:11" ht="19.95" customHeight="1">
      <c r="A34" s="189"/>
      <c r="B34" s="189"/>
      <c r="C34" s="10"/>
      <c r="D34" s="10"/>
      <c r="E34" s="11"/>
      <c r="F34" s="10"/>
      <c r="G34" s="11"/>
      <c r="H34" s="11"/>
      <c r="I34" s="12"/>
      <c r="J34" s="12"/>
      <c r="K34" s="12"/>
    </row>
    <row r="35" spans="1:11" ht="19.95" customHeight="1">
      <c r="A35" s="189"/>
      <c r="B35" s="189"/>
      <c r="C35" s="10"/>
      <c r="D35" s="10"/>
      <c r="E35" s="11"/>
      <c r="F35" s="10"/>
      <c r="G35" s="11"/>
      <c r="H35" s="11"/>
      <c r="I35" s="12"/>
      <c r="J35" s="12"/>
      <c r="K35" s="12"/>
    </row>
    <row r="36" spans="1:11" ht="19.95" customHeight="1">
      <c r="A36" s="189"/>
      <c r="B36" s="189"/>
      <c r="C36" s="10"/>
      <c r="D36" s="10"/>
      <c r="E36" s="11"/>
      <c r="F36" s="10"/>
      <c r="G36" s="11"/>
      <c r="H36" s="11"/>
      <c r="I36" s="12"/>
      <c r="J36" s="12"/>
      <c r="K36" s="12"/>
    </row>
    <row r="37" spans="1:11" ht="19.95" customHeight="1">
      <c r="A37" s="189"/>
      <c r="B37" s="189"/>
      <c r="C37" s="10"/>
      <c r="D37" s="10"/>
      <c r="E37" s="11"/>
      <c r="F37" s="10"/>
      <c r="G37" s="11"/>
      <c r="H37" s="11"/>
      <c r="I37" s="12"/>
      <c r="J37" s="12"/>
      <c r="K37" s="12"/>
    </row>
    <row r="38" spans="1:11" ht="19.95" customHeight="1">
      <c r="A38" s="189"/>
      <c r="B38" s="189"/>
      <c r="C38" s="10"/>
      <c r="D38" s="10"/>
      <c r="E38" s="11"/>
      <c r="F38" s="10"/>
      <c r="G38" s="11"/>
      <c r="H38" s="11"/>
      <c r="I38" s="12"/>
      <c r="J38" s="12"/>
      <c r="K38" s="12"/>
    </row>
    <row r="39" spans="1:11" ht="19.95" customHeight="1">
      <c r="A39" s="189"/>
      <c r="B39" s="189"/>
      <c r="C39" s="10"/>
      <c r="D39" s="10"/>
      <c r="E39" s="11"/>
      <c r="F39" s="10"/>
      <c r="G39" s="11"/>
      <c r="H39" s="11"/>
      <c r="I39" s="12"/>
      <c r="J39" s="12"/>
      <c r="K39" s="12"/>
    </row>
    <row r="40" spans="1:11" ht="19.95" customHeight="1">
      <c r="B40" s="189"/>
      <c r="C40" s="10"/>
      <c r="D40" s="10"/>
      <c r="E40" s="11"/>
      <c r="F40" s="10"/>
      <c r="G40" s="11"/>
      <c r="H40" s="11"/>
      <c r="I40" s="12"/>
      <c r="J40" s="12"/>
      <c r="K40" s="12"/>
    </row>
    <row r="41" spans="1:11" ht="19.95" customHeight="1">
      <c r="H41" s="11"/>
      <c r="I41" s="12"/>
      <c r="J41" s="12"/>
      <c r="K41" s="12"/>
    </row>
    <row r="42" spans="1:11" ht="19.95" customHeight="1">
      <c r="H42" s="11"/>
      <c r="I42" s="12"/>
      <c r="J42" s="12"/>
      <c r="K42" s="12"/>
    </row>
    <row r="43" spans="1:11" ht="19.95" customHeight="1">
      <c r="H43" s="11"/>
      <c r="I43" s="12"/>
      <c r="J43" s="12"/>
      <c r="K43" s="12"/>
    </row>
    <row r="51" spans="1:7" ht="19.95" customHeight="1">
      <c r="F51" s="29"/>
      <c r="G51" s="29"/>
    </row>
    <row r="54" spans="1:7" ht="21.15" customHeight="1">
      <c r="A54" s="213" t="s">
        <v>28</v>
      </c>
      <c r="B54" s="213"/>
      <c r="C54" s="213"/>
      <c r="D54" s="213"/>
      <c r="E54" s="213"/>
    </row>
  </sheetData>
  <mergeCells count="9">
    <mergeCell ref="I7:K7"/>
    <mergeCell ref="A54:E54"/>
    <mergeCell ref="A1:K1"/>
    <mergeCell ref="A2:K2"/>
    <mergeCell ref="A3:K3"/>
    <mergeCell ref="A4:K4"/>
    <mergeCell ref="D6:H6"/>
    <mergeCell ref="I6:K6"/>
    <mergeCell ref="D7:H7"/>
  </mergeCells>
  <pageMargins left="0.8" right="0.4" top="1" bottom="0.6" header="0.5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O54"/>
  <sheetViews>
    <sheetView topLeftCell="A43" zoomScale="110" zoomScaleNormal="110" zoomScaleSheetLayoutView="50" zoomScalePageLayoutView="55" workbookViewId="0">
      <selection activeCell="A54" sqref="A54:E54"/>
    </sheetView>
  </sheetViews>
  <sheetFormatPr defaultColWidth="9.44140625" defaultRowHeight="21.15" customHeight="1"/>
  <cols>
    <col min="1" max="1" width="53.44140625" style="44" customWidth="1"/>
    <col min="2" max="2" width="1.6640625" style="44" customWidth="1"/>
    <col min="3" max="3" width="6.6640625" style="44" bestFit="1" customWidth="1"/>
    <col min="4" max="4" width="1.109375" style="44" customWidth="1"/>
    <col min="5" max="5" width="15" style="46" customWidth="1"/>
    <col min="6" max="6" width="1.109375" style="44" customWidth="1"/>
    <col min="7" max="7" width="15" style="46" customWidth="1"/>
    <col min="8" max="8" width="1.109375" style="46" customWidth="1"/>
    <col min="9" max="9" width="15" style="45" customWidth="1"/>
    <col min="10" max="10" width="1.109375" style="45" customWidth="1"/>
    <col min="11" max="11" width="15" style="45" customWidth="1"/>
    <col min="12" max="12" width="0.44140625" style="44" customWidth="1"/>
    <col min="13" max="13" width="9.44140625" style="44"/>
    <col min="14" max="15" width="12.21875" style="44" bestFit="1" customWidth="1"/>
    <col min="16" max="16384" width="9.44140625" style="44"/>
  </cols>
  <sheetData>
    <row r="1" spans="1:15" ht="19.95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5" ht="19.95" customHeight="1">
      <c r="A2" s="212" t="s">
        <v>29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5" ht="19.95" customHeight="1">
      <c r="A3" s="212" t="s">
        <v>150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5" ht="19.95" customHeight="1">
      <c r="A4" s="214" t="s">
        <v>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5" ht="9" customHeight="1">
      <c r="A5" s="83"/>
      <c r="B5" s="83"/>
      <c r="C5" s="10"/>
      <c r="D5" s="10"/>
      <c r="E5" s="11"/>
      <c r="F5" s="10"/>
      <c r="G5" s="11"/>
      <c r="H5" s="11"/>
      <c r="I5" s="185"/>
      <c r="J5" s="12"/>
      <c r="K5" s="185"/>
    </row>
    <row r="6" spans="1:15" s="51" customFormat="1" ht="19.95" customHeight="1">
      <c r="A6" s="83"/>
      <c r="B6" s="83"/>
      <c r="C6" s="13"/>
      <c r="D6" s="215" t="s">
        <v>4</v>
      </c>
      <c r="E6" s="215"/>
      <c r="F6" s="215"/>
      <c r="G6" s="215"/>
      <c r="H6" s="215"/>
      <c r="I6" s="212" t="s">
        <v>5</v>
      </c>
      <c r="J6" s="212"/>
      <c r="K6" s="212"/>
    </row>
    <row r="7" spans="1:15" s="51" customFormat="1" ht="19.95" customHeight="1">
      <c r="A7" s="83"/>
      <c r="B7" s="83"/>
      <c r="C7" s="10"/>
      <c r="D7" s="215" t="s">
        <v>6</v>
      </c>
      <c r="E7" s="215"/>
      <c r="F7" s="215"/>
      <c r="G7" s="215"/>
      <c r="H7" s="215"/>
      <c r="I7" s="212" t="s">
        <v>6</v>
      </c>
      <c r="J7" s="212"/>
      <c r="K7" s="212"/>
    </row>
    <row r="8" spans="1:15" s="51" customFormat="1" ht="19.95" customHeight="1">
      <c r="A8" s="83"/>
      <c r="B8" s="83"/>
      <c r="C8" s="10"/>
      <c r="D8" s="82"/>
      <c r="E8" s="16" t="s">
        <v>7</v>
      </c>
      <c r="F8" s="10"/>
      <c r="G8" s="16" t="s">
        <v>7</v>
      </c>
      <c r="H8" s="82"/>
      <c r="I8" s="16" t="s">
        <v>7</v>
      </c>
      <c r="J8" s="10"/>
      <c r="K8" s="16" t="s">
        <v>7</v>
      </c>
    </row>
    <row r="9" spans="1:15" s="51" customFormat="1" ht="19.95" customHeight="1">
      <c r="A9" s="83"/>
      <c r="B9" s="83"/>
      <c r="C9" s="10"/>
      <c r="D9" s="82"/>
      <c r="E9" s="16" t="s">
        <v>151</v>
      </c>
      <c r="F9" s="10"/>
      <c r="G9" s="16" t="s">
        <v>8</v>
      </c>
      <c r="H9" s="82"/>
      <c r="I9" s="16" t="s">
        <v>151</v>
      </c>
      <c r="J9" s="10"/>
      <c r="K9" s="16" t="s">
        <v>8</v>
      </c>
    </row>
    <row r="10" spans="1:15" s="51" customFormat="1" ht="19.95" customHeight="1">
      <c r="A10" s="44"/>
      <c r="B10" s="44"/>
      <c r="C10" s="13" t="s">
        <v>3</v>
      </c>
      <c r="D10" s="20"/>
      <c r="E10" s="16">
        <v>2026</v>
      </c>
      <c r="F10" s="10"/>
      <c r="G10" s="16">
        <v>2025</v>
      </c>
      <c r="H10" s="13"/>
      <c r="I10" s="16">
        <v>2026</v>
      </c>
      <c r="J10" s="10"/>
      <c r="K10" s="16">
        <v>2025</v>
      </c>
    </row>
    <row r="11" spans="1:15" s="51" customFormat="1" ht="19.95" customHeight="1">
      <c r="A11" s="81" t="s">
        <v>30</v>
      </c>
      <c r="B11" s="81"/>
      <c r="C11" s="29"/>
      <c r="D11" s="44"/>
      <c r="E11" s="44"/>
      <c r="F11" s="44"/>
      <c r="G11" s="44"/>
      <c r="H11" s="15"/>
      <c r="I11" s="26"/>
      <c r="J11" s="26"/>
      <c r="K11" s="26"/>
    </row>
    <row r="12" spans="1:15" s="51" customFormat="1" ht="19.95" customHeight="1">
      <c r="A12" s="44" t="s">
        <v>31</v>
      </c>
      <c r="B12" s="44"/>
      <c r="C12" s="20"/>
      <c r="D12" s="25"/>
      <c r="E12" s="15"/>
      <c r="F12" s="25"/>
      <c r="G12" s="15"/>
      <c r="H12" s="15"/>
      <c r="I12" s="26"/>
      <c r="J12" s="26"/>
      <c r="K12" s="26"/>
    </row>
    <row r="13" spans="1:15" s="51" customFormat="1" ht="19.95" customHeight="1">
      <c r="A13" s="19" t="s">
        <v>32</v>
      </c>
      <c r="B13" s="29"/>
      <c r="C13" s="20">
        <v>13</v>
      </c>
      <c r="D13" s="20"/>
      <c r="E13" s="176">
        <v>16458717</v>
      </c>
      <c r="F13" s="176"/>
      <c r="G13" s="176">
        <v>24236430</v>
      </c>
      <c r="H13" s="176"/>
      <c r="I13" s="176">
        <v>15600878</v>
      </c>
      <c r="J13" s="176"/>
      <c r="K13" s="176">
        <v>22459986</v>
      </c>
      <c r="L13" s="192"/>
      <c r="M13" s="192"/>
      <c r="N13" s="72"/>
      <c r="O13" s="72"/>
    </row>
    <row r="14" spans="1:15" s="51" customFormat="1" ht="19.95" customHeight="1">
      <c r="A14" s="19" t="s">
        <v>33</v>
      </c>
      <c r="B14" s="29"/>
      <c r="C14" s="20">
        <v>14</v>
      </c>
      <c r="D14" s="20"/>
      <c r="E14" s="176">
        <v>27986887</v>
      </c>
      <c r="F14" s="176"/>
      <c r="G14" s="176">
        <v>28592307</v>
      </c>
      <c r="H14" s="176"/>
      <c r="I14" s="176">
        <v>27985151</v>
      </c>
      <c r="J14" s="176"/>
      <c r="K14" s="176">
        <v>28592307</v>
      </c>
      <c r="L14" s="192"/>
      <c r="M14" s="192"/>
      <c r="N14" s="72"/>
      <c r="O14" s="72"/>
    </row>
    <row r="15" spans="1:15" s="51" customFormat="1" ht="19.95" customHeight="1">
      <c r="A15" s="19" t="s">
        <v>35</v>
      </c>
      <c r="B15" s="29"/>
      <c r="C15" s="20"/>
      <c r="D15" s="20"/>
      <c r="E15" s="176">
        <v>7286452</v>
      </c>
      <c r="F15" s="176"/>
      <c r="G15" s="176">
        <v>7075648</v>
      </c>
      <c r="H15" s="176"/>
      <c r="I15" s="176">
        <v>7286452</v>
      </c>
      <c r="J15" s="176"/>
      <c r="K15" s="176">
        <v>7075648</v>
      </c>
      <c r="L15" s="192"/>
      <c r="M15" s="192"/>
      <c r="N15" s="72"/>
      <c r="O15" s="72"/>
    </row>
    <row r="16" spans="1:15" s="51" customFormat="1" ht="19.95" customHeight="1">
      <c r="A16" s="19" t="s">
        <v>36</v>
      </c>
      <c r="B16" s="29"/>
      <c r="C16" s="20"/>
      <c r="D16" s="20"/>
      <c r="E16" s="176">
        <v>6871548</v>
      </c>
      <c r="F16" s="176"/>
      <c r="G16" s="176">
        <v>6871548</v>
      </c>
      <c r="H16" s="176"/>
      <c r="I16" s="176">
        <v>6871548</v>
      </c>
      <c r="J16" s="176"/>
      <c r="K16" s="176">
        <v>6871548</v>
      </c>
      <c r="N16" s="72"/>
      <c r="O16" s="72"/>
    </row>
    <row r="17" spans="1:15" s="51" customFormat="1" ht="19.95" customHeight="1">
      <c r="A17" s="22" t="s">
        <v>37</v>
      </c>
      <c r="B17" s="29"/>
      <c r="C17" s="20"/>
      <c r="D17" s="20"/>
      <c r="E17" s="187">
        <f>SUM(E13:E16)</f>
        <v>58603604</v>
      </c>
      <c r="F17" s="176"/>
      <c r="G17" s="187">
        <f>SUM(G13:G16)</f>
        <v>66775933</v>
      </c>
      <c r="H17" s="176"/>
      <c r="I17" s="187">
        <f>SUM(I13:I16)</f>
        <v>57744029</v>
      </c>
      <c r="J17" s="176"/>
      <c r="K17" s="187">
        <f>SUM(K13:K16)</f>
        <v>64999489</v>
      </c>
    </row>
    <row r="18" spans="1:15" s="51" customFormat="1" ht="19.95" customHeight="1">
      <c r="A18" s="27"/>
      <c r="B18" s="44"/>
      <c r="C18" s="20"/>
      <c r="D18" s="20"/>
      <c r="E18" s="21"/>
      <c r="F18" s="20"/>
      <c r="G18" s="21"/>
      <c r="H18" s="21"/>
      <c r="I18" s="21"/>
      <c r="J18" s="21"/>
      <c r="K18" s="21"/>
    </row>
    <row r="19" spans="1:15" s="51" customFormat="1" ht="19.95" customHeight="1">
      <c r="A19" s="44" t="s">
        <v>38</v>
      </c>
      <c r="B19" s="44"/>
      <c r="C19" s="20"/>
      <c r="D19" s="20"/>
      <c r="E19" s="21"/>
      <c r="F19" s="20"/>
      <c r="G19" s="21"/>
      <c r="H19" s="21"/>
      <c r="I19" s="21"/>
      <c r="J19" s="21"/>
      <c r="K19" s="21"/>
    </row>
    <row r="20" spans="1:15" s="51" customFormat="1" ht="19.95" customHeight="1">
      <c r="A20" s="19" t="s">
        <v>39</v>
      </c>
      <c r="B20" s="29"/>
      <c r="C20" s="20"/>
      <c r="D20" s="20"/>
      <c r="E20" s="176">
        <v>25638635</v>
      </c>
      <c r="F20" s="176"/>
      <c r="G20" s="176">
        <v>27550274</v>
      </c>
      <c r="H20" s="176"/>
      <c r="I20" s="176">
        <v>25638635</v>
      </c>
      <c r="J20" s="176"/>
      <c r="K20" s="176">
        <v>27550274</v>
      </c>
      <c r="L20" s="192"/>
      <c r="M20" s="192"/>
      <c r="N20" s="72"/>
      <c r="O20" s="72"/>
    </row>
    <row r="21" spans="1:15" s="51" customFormat="1" ht="19.95" customHeight="1">
      <c r="A21" s="19" t="s">
        <v>40</v>
      </c>
      <c r="B21" s="29"/>
      <c r="C21" s="20"/>
      <c r="D21" s="20"/>
      <c r="E21" s="176">
        <v>13068572</v>
      </c>
      <c r="F21" s="176"/>
      <c r="G21" s="176">
        <v>12191800</v>
      </c>
      <c r="H21" s="176"/>
      <c r="I21" s="176">
        <v>11026644</v>
      </c>
      <c r="J21" s="176"/>
      <c r="K21" s="176">
        <v>10320910</v>
      </c>
      <c r="L21" s="192"/>
      <c r="M21" s="192"/>
      <c r="N21" s="72"/>
      <c r="O21" s="72"/>
    </row>
    <row r="22" spans="1:15" s="51" customFormat="1" ht="19.95" customHeight="1">
      <c r="A22" s="22" t="s">
        <v>41</v>
      </c>
      <c r="B22" s="29"/>
      <c r="C22" s="20"/>
      <c r="D22" s="20"/>
      <c r="E22" s="187">
        <f>SUM(E20:E21)</f>
        <v>38707207</v>
      </c>
      <c r="F22" s="176"/>
      <c r="G22" s="187">
        <f>SUM(G20:G21)</f>
        <v>39742074</v>
      </c>
      <c r="H22" s="176"/>
      <c r="I22" s="187">
        <f>SUM(I20:I21)</f>
        <v>36665279</v>
      </c>
      <c r="J22" s="176"/>
      <c r="K22" s="187">
        <f>SUM(K20:K21)</f>
        <v>37871184</v>
      </c>
      <c r="L22" s="192"/>
      <c r="M22" s="192"/>
    </row>
    <row r="23" spans="1:15" s="51" customFormat="1" ht="19.95" customHeight="1">
      <c r="A23" s="44" t="s">
        <v>42</v>
      </c>
      <c r="B23" s="44"/>
      <c r="C23" s="20"/>
      <c r="D23" s="20"/>
      <c r="E23" s="187">
        <f>E17+E22</f>
        <v>97310811</v>
      </c>
      <c r="F23" s="176"/>
      <c r="G23" s="187">
        <f>G17+G22</f>
        <v>106518007</v>
      </c>
      <c r="H23" s="176"/>
      <c r="I23" s="187">
        <f>I17+I22</f>
        <v>94409308</v>
      </c>
      <c r="J23" s="176"/>
      <c r="K23" s="187">
        <f>K17+K22</f>
        <v>102870673</v>
      </c>
      <c r="L23" s="192"/>
      <c r="M23" s="192"/>
    </row>
    <row r="24" spans="1:15" s="51" customFormat="1" ht="19.95" customHeight="1">
      <c r="A24" s="27"/>
      <c r="B24" s="44"/>
      <c r="C24" s="20"/>
      <c r="D24" s="20"/>
      <c r="E24" s="21"/>
      <c r="F24" s="20"/>
      <c r="G24" s="21"/>
      <c r="H24" s="21"/>
      <c r="I24" s="21"/>
      <c r="J24" s="21"/>
      <c r="K24" s="21"/>
    </row>
    <row r="25" spans="1:15" s="51" customFormat="1" ht="19.95" customHeight="1">
      <c r="A25" s="44" t="s">
        <v>43</v>
      </c>
      <c r="B25" s="44"/>
      <c r="C25" s="20"/>
      <c r="D25" s="20"/>
      <c r="E25" s="21"/>
      <c r="F25" s="20"/>
      <c r="G25" s="21"/>
      <c r="H25" s="21"/>
      <c r="I25" s="21"/>
      <c r="J25" s="21"/>
      <c r="K25" s="21"/>
    </row>
    <row r="26" spans="1:15" s="51" customFormat="1" ht="19.95" customHeight="1">
      <c r="A26" s="163" t="s">
        <v>44</v>
      </c>
      <c r="B26" s="163"/>
      <c r="D26" s="86"/>
      <c r="E26" s="21"/>
      <c r="F26" s="86"/>
      <c r="G26" s="21"/>
      <c r="H26" s="21"/>
      <c r="I26" s="70"/>
      <c r="J26" s="21"/>
      <c r="K26" s="70"/>
    </row>
    <row r="27" spans="1:15" s="51" customFormat="1" ht="19.95" customHeight="1">
      <c r="A27" s="57" t="s">
        <v>45</v>
      </c>
      <c r="B27" s="57"/>
      <c r="C27" s="20"/>
      <c r="D27" s="20"/>
      <c r="E27" s="21"/>
      <c r="F27" s="20"/>
      <c r="G27" s="21"/>
      <c r="H27" s="21"/>
      <c r="I27" s="70"/>
      <c r="J27" s="21"/>
      <c r="K27" s="70"/>
    </row>
    <row r="28" spans="1:15" s="51" customFormat="1" ht="19.95" customHeight="1" thickBot="1">
      <c r="A28" s="22" t="s">
        <v>46</v>
      </c>
      <c r="B28" s="57"/>
      <c r="C28" s="20">
        <v>15</v>
      </c>
      <c r="D28" s="20"/>
      <c r="E28" s="193">
        <v>100000000</v>
      </c>
      <c r="F28" s="176"/>
      <c r="G28" s="193">
        <v>100000000</v>
      </c>
      <c r="H28" s="176"/>
      <c r="I28" s="193">
        <v>100000000</v>
      </c>
      <c r="J28" s="176"/>
      <c r="K28" s="193">
        <v>100000000</v>
      </c>
    </row>
    <row r="29" spans="1:15" s="51" customFormat="1" ht="19.95" customHeight="1" thickTop="1">
      <c r="A29" s="61" t="s">
        <v>47</v>
      </c>
      <c r="B29" s="61"/>
      <c r="C29" s="20"/>
      <c r="D29" s="20"/>
      <c r="E29" s="70"/>
      <c r="F29" s="20"/>
      <c r="G29" s="70"/>
      <c r="H29" s="21"/>
      <c r="I29" s="70"/>
      <c r="J29" s="21"/>
      <c r="K29" s="70"/>
      <c r="L29" s="194"/>
      <c r="M29" s="194"/>
    </row>
    <row r="30" spans="1:15" s="51" customFormat="1" ht="19.95" customHeight="1">
      <c r="A30" s="22" t="s">
        <v>46</v>
      </c>
      <c r="B30" s="61"/>
      <c r="C30" s="20"/>
      <c r="D30" s="20"/>
      <c r="E30" s="70"/>
      <c r="F30" s="20"/>
      <c r="G30" s="70"/>
      <c r="H30" s="21"/>
      <c r="I30" s="70"/>
      <c r="J30" s="21"/>
      <c r="K30" s="70"/>
      <c r="L30" s="194"/>
      <c r="M30" s="194"/>
    </row>
    <row r="31" spans="1:15" s="51" customFormat="1" ht="19.95" customHeight="1">
      <c r="A31" s="164" t="s">
        <v>48</v>
      </c>
      <c r="B31" s="61"/>
      <c r="C31" s="20"/>
      <c r="D31" s="20"/>
      <c r="E31" s="176">
        <v>100000000</v>
      </c>
      <c r="F31" s="20"/>
      <c r="G31" s="176">
        <v>100000000</v>
      </c>
      <c r="H31" s="21"/>
      <c r="I31" s="176">
        <v>100000000</v>
      </c>
      <c r="J31" s="21"/>
      <c r="K31" s="176">
        <v>100000000</v>
      </c>
      <c r="L31" s="194"/>
      <c r="M31" s="194"/>
    </row>
    <row r="32" spans="1:15" s="51" customFormat="1" ht="19.95" customHeight="1">
      <c r="A32" s="29" t="s">
        <v>49</v>
      </c>
      <c r="B32" s="29"/>
      <c r="C32" s="20">
        <v>15</v>
      </c>
      <c r="D32" s="20"/>
      <c r="E32" s="176">
        <v>234514307</v>
      </c>
      <c r="F32" s="176"/>
      <c r="G32" s="176">
        <v>234514307</v>
      </c>
      <c r="H32" s="176"/>
      <c r="I32" s="176">
        <v>234514307</v>
      </c>
      <c r="J32" s="176"/>
      <c r="K32" s="176">
        <v>234514307</v>
      </c>
      <c r="L32" s="195"/>
      <c r="M32" s="195"/>
      <c r="N32" s="72"/>
      <c r="O32" s="72"/>
    </row>
    <row r="33" spans="1:15" s="51" customFormat="1" ht="19.95" customHeight="1">
      <c r="A33" s="29" t="s">
        <v>189</v>
      </c>
      <c r="B33" s="29"/>
      <c r="C33" s="20"/>
      <c r="D33" s="20"/>
      <c r="E33" s="176">
        <v>-267191</v>
      </c>
      <c r="F33" s="176"/>
      <c r="G33" s="176">
        <v>-267191</v>
      </c>
      <c r="H33" s="176"/>
      <c r="I33" s="176">
        <v>0</v>
      </c>
      <c r="J33" s="176"/>
      <c r="K33" s="176">
        <v>0</v>
      </c>
      <c r="L33" s="195"/>
      <c r="M33" s="195"/>
      <c r="N33" s="72"/>
      <c r="O33" s="72"/>
    </row>
    <row r="34" spans="1:15" s="51" customFormat="1" ht="19.95" customHeight="1">
      <c r="A34" s="29" t="s">
        <v>50</v>
      </c>
      <c r="B34" s="29"/>
      <c r="C34" s="50"/>
      <c r="D34" s="50"/>
      <c r="E34" s="176"/>
      <c r="F34" s="176"/>
      <c r="G34" s="176"/>
      <c r="H34" s="176"/>
      <c r="I34" s="176"/>
      <c r="J34" s="176"/>
      <c r="K34" s="176"/>
    </row>
    <row r="35" spans="1:15" s="51" customFormat="1" ht="19.95" customHeight="1">
      <c r="A35" s="57" t="s">
        <v>51</v>
      </c>
      <c r="B35" s="29"/>
      <c r="C35" s="50"/>
      <c r="D35" s="50"/>
      <c r="E35" s="176"/>
      <c r="F35" s="176"/>
      <c r="G35" s="176"/>
      <c r="H35" s="176"/>
      <c r="I35" s="176"/>
      <c r="J35" s="176"/>
      <c r="K35" s="176"/>
    </row>
    <row r="36" spans="1:15" s="51" customFormat="1" ht="19.95" customHeight="1">
      <c r="A36" s="54" t="s">
        <v>52</v>
      </c>
      <c r="B36" s="57"/>
      <c r="C36" s="50"/>
      <c r="D36" s="29"/>
      <c r="E36" s="176">
        <v>7000000</v>
      </c>
      <c r="F36" s="176"/>
      <c r="G36" s="176">
        <v>7000000</v>
      </c>
      <c r="H36" s="176"/>
      <c r="I36" s="176">
        <v>7000000</v>
      </c>
      <c r="J36" s="176"/>
      <c r="K36" s="176">
        <v>7000000</v>
      </c>
      <c r="N36" s="72"/>
      <c r="O36" s="72"/>
    </row>
    <row r="37" spans="1:15" s="51" customFormat="1" ht="19.95" customHeight="1">
      <c r="A37" s="54" t="s">
        <v>176</v>
      </c>
      <c r="B37" s="57"/>
      <c r="C37" s="50">
        <v>16</v>
      </c>
      <c r="D37" s="29"/>
      <c r="E37" s="176">
        <v>743626</v>
      </c>
      <c r="F37" s="176"/>
      <c r="G37" s="176">
        <v>0</v>
      </c>
      <c r="H37" s="176"/>
      <c r="I37" s="176">
        <v>743626</v>
      </c>
      <c r="J37" s="176"/>
      <c r="K37" s="176">
        <v>0</v>
      </c>
      <c r="N37" s="72"/>
      <c r="O37" s="72"/>
    </row>
    <row r="38" spans="1:15" s="51" customFormat="1" ht="19.95" customHeight="1">
      <c r="A38" s="57" t="s">
        <v>53</v>
      </c>
      <c r="B38" s="57"/>
      <c r="C38" s="29"/>
      <c r="D38" s="29"/>
      <c r="E38" s="176">
        <f>+'SE Consol'!N29</f>
        <v>42887937</v>
      </c>
      <c r="F38" s="176"/>
      <c r="G38" s="176">
        <v>50367942</v>
      </c>
      <c r="H38" s="176"/>
      <c r="I38" s="176">
        <f>+'SE Separate'!K27</f>
        <v>84854265</v>
      </c>
      <c r="J38" s="176"/>
      <c r="K38" s="176">
        <v>79385162</v>
      </c>
      <c r="N38" s="72"/>
      <c r="O38" s="72"/>
    </row>
    <row r="39" spans="1:15" s="51" customFormat="1" ht="19.95" customHeight="1">
      <c r="A39" s="165" t="s">
        <v>177</v>
      </c>
      <c r="B39" s="57"/>
      <c r="C39" s="50">
        <v>16</v>
      </c>
      <c r="D39" s="29"/>
      <c r="E39" s="176">
        <v>-743626</v>
      </c>
      <c r="F39" s="176"/>
      <c r="G39" s="176">
        <v>0</v>
      </c>
      <c r="H39" s="176"/>
      <c r="I39" s="176">
        <v>-743626</v>
      </c>
      <c r="J39" s="176"/>
      <c r="K39" s="176">
        <v>0</v>
      </c>
      <c r="N39" s="72"/>
      <c r="O39" s="72"/>
    </row>
    <row r="40" spans="1:15" s="51" customFormat="1" ht="19.95" customHeight="1">
      <c r="A40" s="165" t="s">
        <v>54</v>
      </c>
      <c r="B40" s="57"/>
      <c r="C40" s="29"/>
      <c r="D40" s="29"/>
      <c r="E40" s="171">
        <f>+'SE Consol'!V29</f>
        <v>-2126362</v>
      </c>
      <c r="F40" s="176"/>
      <c r="G40" s="171">
        <v>-2126362</v>
      </c>
      <c r="H40" s="176"/>
      <c r="I40" s="171">
        <f>+'SE Separate'!S27</f>
        <v>-2095606</v>
      </c>
      <c r="J40" s="176"/>
      <c r="K40" s="171">
        <v>-2095606</v>
      </c>
      <c r="N40" s="72"/>
      <c r="O40" s="72"/>
    </row>
    <row r="41" spans="1:15" s="51" customFormat="1" ht="19.95" customHeight="1">
      <c r="A41" s="57" t="s">
        <v>190</v>
      </c>
      <c r="B41" s="57"/>
      <c r="C41" s="29"/>
      <c r="D41" s="29"/>
      <c r="E41" s="176">
        <f>SUM(E31:E40)</f>
        <v>382008691</v>
      </c>
      <c r="F41" s="176"/>
      <c r="G41" s="176">
        <f>SUM(G31:G40)</f>
        <v>389488696</v>
      </c>
      <c r="H41" s="176"/>
      <c r="I41" s="176">
        <f>SUM(I31:I40)</f>
        <v>424272966</v>
      </c>
      <c r="J41" s="176"/>
      <c r="K41" s="176">
        <f>SUM(K31:K40)</f>
        <v>418803863</v>
      </c>
    </row>
    <row r="42" spans="1:15" s="51" customFormat="1" ht="19.95" customHeight="1">
      <c r="A42" s="44" t="s">
        <v>56</v>
      </c>
      <c r="B42" s="22"/>
      <c r="C42" s="29"/>
      <c r="D42" s="29"/>
      <c r="E42" s="187">
        <f>SUM(E41:E41)</f>
        <v>382008691</v>
      </c>
      <c r="F42" s="176"/>
      <c r="G42" s="187">
        <f>SUM(G41:G41)</f>
        <v>389488696</v>
      </c>
      <c r="H42" s="176"/>
      <c r="I42" s="187">
        <f>SUM(I41:I41)</f>
        <v>424272966</v>
      </c>
      <c r="J42" s="176"/>
      <c r="K42" s="187">
        <f>SUM(K41:K41)</f>
        <v>418803863</v>
      </c>
    </row>
    <row r="43" spans="1:15" s="51" customFormat="1" ht="19.95" customHeight="1" thickBot="1">
      <c r="A43" s="85" t="s">
        <v>57</v>
      </c>
      <c r="B43" s="85"/>
      <c r="C43" s="58"/>
      <c r="D43" s="29"/>
      <c r="E43" s="190">
        <f>E23+E42</f>
        <v>479319502</v>
      </c>
      <c r="F43" s="176"/>
      <c r="G43" s="190">
        <f>G23+G42</f>
        <v>496006703</v>
      </c>
      <c r="H43" s="176"/>
      <c r="I43" s="190">
        <f>I23+I42</f>
        <v>518682274</v>
      </c>
      <c r="J43" s="176"/>
      <c r="K43" s="190">
        <f>K23+K42</f>
        <v>521674536</v>
      </c>
    </row>
    <row r="44" spans="1:15" s="51" customFormat="1" ht="19.95" customHeight="1" thickTop="1">
      <c r="A44" s="27"/>
      <c r="B44" s="44"/>
      <c r="C44" s="20"/>
      <c r="D44" s="20"/>
      <c r="E44" s="142"/>
      <c r="F44" s="196"/>
      <c r="G44" s="142"/>
      <c r="H44" s="142"/>
      <c r="I44" s="142"/>
      <c r="J44" s="142"/>
      <c r="K44" s="142"/>
    </row>
    <row r="45" spans="1:15" s="51" customFormat="1" ht="19.95" customHeight="1">
      <c r="A45" s="27"/>
      <c r="B45" s="44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5" ht="21.15" customHeight="1">
      <c r="G46" s="46" t="s">
        <v>153</v>
      </c>
    </row>
    <row r="47" spans="1:15" ht="19.95" customHeight="1">
      <c r="E47" s="44"/>
      <c r="F47" s="29"/>
      <c r="G47" s="29"/>
    </row>
    <row r="51" spans="1:11" ht="21.15" customHeight="1">
      <c r="F51" s="46"/>
      <c r="I51" s="46"/>
      <c r="J51" s="46"/>
      <c r="K51" s="46"/>
    </row>
    <row r="54" spans="1:11" ht="21.15" customHeight="1">
      <c r="A54" s="213" t="s">
        <v>28</v>
      </c>
      <c r="B54" s="213"/>
      <c r="C54" s="213"/>
      <c r="D54" s="213"/>
      <c r="E54" s="213"/>
    </row>
  </sheetData>
  <mergeCells count="9">
    <mergeCell ref="I7:K7"/>
    <mergeCell ref="A54:E54"/>
    <mergeCell ref="A1:K1"/>
    <mergeCell ref="A2:K2"/>
    <mergeCell ref="A3:K3"/>
    <mergeCell ref="A4:K4"/>
    <mergeCell ref="D6:H6"/>
    <mergeCell ref="I6:K6"/>
    <mergeCell ref="D7:H7"/>
  </mergeCells>
  <pageMargins left="0.8" right="0.4" top="1" bottom="0.6" header="0.5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5DFB1-ADFB-4119-8477-21E0D53F3F5C}">
  <sheetPr>
    <tabColor rgb="FF00B050"/>
  </sheetPr>
  <dimension ref="A1:J61"/>
  <sheetViews>
    <sheetView zoomScaleNormal="100" workbookViewId="0">
      <selection activeCell="N35" sqref="N35"/>
    </sheetView>
  </sheetViews>
  <sheetFormatPr defaultColWidth="9.33203125" defaultRowHeight="19.95" customHeight="1"/>
  <cols>
    <col min="1" max="1" width="63" style="28" customWidth="1"/>
    <col min="2" max="2" width="1.33203125" style="28" customWidth="1"/>
    <col min="3" max="3" width="6.44140625" style="28" bestFit="1" customWidth="1"/>
    <col min="4" max="4" width="14.109375" style="28" bestFit="1" customWidth="1"/>
    <col min="5" max="5" width="1.44140625" style="28" customWidth="1"/>
    <col min="6" max="6" width="14.109375" style="42" bestFit="1" customWidth="1"/>
    <col min="7" max="7" width="1.44140625" style="42" customWidth="1"/>
    <col min="8" max="8" width="14.109375" style="43" bestFit="1" customWidth="1"/>
    <col min="9" max="9" width="1.44140625" style="43" customWidth="1"/>
    <col min="10" max="10" width="14.109375" style="43" bestFit="1" customWidth="1"/>
    <col min="11" max="11" width="0.6640625" style="28" customWidth="1"/>
    <col min="12" max="16384" width="9.33203125" style="28"/>
  </cols>
  <sheetData>
    <row r="1" spans="1:10" ht="19.95" customHeight="1">
      <c r="A1" s="218" t="s">
        <v>0</v>
      </c>
      <c r="B1" s="218"/>
      <c r="C1" s="219"/>
      <c r="D1" s="219"/>
      <c r="E1" s="219"/>
      <c r="F1" s="219"/>
      <c r="G1" s="219"/>
      <c r="H1" s="219"/>
      <c r="I1" s="219"/>
      <c r="J1" s="219"/>
    </row>
    <row r="2" spans="1:10" ht="19.95" customHeight="1">
      <c r="A2" s="220" t="s">
        <v>186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9.95" customHeight="1">
      <c r="A3" s="220" t="s">
        <v>191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19.95" customHeight="1">
      <c r="A4" s="221" t="s">
        <v>58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10" ht="19.95" customHeight="1">
      <c r="A5" s="214" t="s">
        <v>2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0" s="29" customFormat="1" ht="9" customHeight="1">
      <c r="C6" s="20"/>
      <c r="D6" s="20"/>
      <c r="E6" s="20"/>
      <c r="F6" s="30"/>
      <c r="G6" s="30"/>
      <c r="H6" s="31"/>
      <c r="I6" s="31"/>
    </row>
    <row r="7" spans="1:10" ht="19.95" customHeight="1">
      <c r="C7" s="13"/>
      <c r="D7" s="216" t="s">
        <v>4</v>
      </c>
      <c r="E7" s="216"/>
      <c r="F7" s="216"/>
      <c r="G7" s="216"/>
      <c r="H7" s="217" t="s">
        <v>5</v>
      </c>
      <c r="I7" s="217"/>
      <c r="J7" s="217"/>
    </row>
    <row r="8" spans="1:10" ht="19.95" customHeight="1">
      <c r="C8" s="20"/>
      <c r="D8" s="216" t="s">
        <v>6</v>
      </c>
      <c r="E8" s="216"/>
      <c r="F8" s="216"/>
      <c r="G8" s="216"/>
      <c r="H8" s="217" t="str">
        <f>D8</f>
        <v>FINANCIAL  STATEMENTS</v>
      </c>
      <c r="I8" s="217"/>
      <c r="J8" s="217"/>
    </row>
    <row r="9" spans="1:10" ht="18.75" customHeight="1">
      <c r="C9" s="13" t="s">
        <v>192</v>
      </c>
      <c r="D9" s="16">
        <v>2026</v>
      </c>
      <c r="F9" s="16">
        <v>2025</v>
      </c>
      <c r="G9" s="32"/>
      <c r="H9" s="16">
        <v>2026</v>
      </c>
      <c r="I9" s="28"/>
      <c r="J9" s="16">
        <v>2025</v>
      </c>
    </row>
    <row r="10" spans="1:10" ht="19.95" customHeight="1">
      <c r="A10" s="198" t="s">
        <v>59</v>
      </c>
      <c r="B10" s="198"/>
      <c r="C10" s="20"/>
      <c r="D10" s="20"/>
      <c r="E10" s="20"/>
      <c r="F10" s="30"/>
      <c r="G10" s="30"/>
      <c r="H10" s="31"/>
      <c r="I10" s="31"/>
      <c r="J10" s="31"/>
    </row>
    <row r="11" spans="1:10" ht="19.95" customHeight="1">
      <c r="A11" s="33" t="s">
        <v>60</v>
      </c>
      <c r="B11" s="33"/>
      <c r="C11" s="20"/>
      <c r="D11" s="89">
        <v>52107676</v>
      </c>
      <c r="E11" s="90"/>
      <c r="F11" s="89">
        <v>48923369</v>
      </c>
      <c r="G11" s="89"/>
      <c r="H11" s="89">
        <v>53919244</v>
      </c>
      <c r="I11" s="89"/>
      <c r="J11" s="89">
        <v>48948369</v>
      </c>
    </row>
    <row r="12" spans="1:10" ht="19.95" customHeight="1">
      <c r="A12" s="33" t="s">
        <v>61</v>
      </c>
      <c r="B12" s="33"/>
      <c r="C12" s="20"/>
      <c r="D12" s="89">
        <v>158844</v>
      </c>
      <c r="E12" s="90"/>
      <c r="F12" s="89">
        <v>78881</v>
      </c>
      <c r="G12" s="89"/>
      <c r="H12" s="89">
        <v>158844</v>
      </c>
      <c r="I12" s="89"/>
      <c r="J12" s="89">
        <v>78881</v>
      </c>
    </row>
    <row r="13" spans="1:10" ht="19.95" customHeight="1">
      <c r="A13" s="34" t="s">
        <v>62</v>
      </c>
      <c r="B13" s="34"/>
      <c r="C13" s="20"/>
      <c r="D13" s="89">
        <v>600520</v>
      </c>
      <c r="E13" s="90"/>
      <c r="F13" s="89">
        <v>89795</v>
      </c>
      <c r="G13" s="91"/>
      <c r="H13" s="89">
        <v>3161016</v>
      </c>
      <c r="I13" s="92"/>
      <c r="J13" s="89">
        <v>436793</v>
      </c>
    </row>
    <row r="14" spans="1:10" ht="19.95" customHeight="1">
      <c r="A14" s="35" t="s">
        <v>63</v>
      </c>
      <c r="B14" s="35"/>
      <c r="C14" s="20"/>
      <c r="D14" s="93">
        <f>SUM(D11:D13)</f>
        <v>52867040</v>
      </c>
      <c r="E14" s="90"/>
      <c r="F14" s="93">
        <f>SUM(F11:F13)</f>
        <v>49092045</v>
      </c>
      <c r="G14" s="91"/>
      <c r="H14" s="93">
        <f>SUM(H11:H13)</f>
        <v>57239104</v>
      </c>
      <c r="I14" s="91"/>
      <c r="J14" s="93">
        <f>SUM(J11:J13)</f>
        <v>49464043</v>
      </c>
    </row>
    <row r="15" spans="1:10" ht="4.95" customHeight="1">
      <c r="C15" s="20"/>
      <c r="D15" s="91"/>
      <c r="E15" s="90"/>
      <c r="F15" s="91"/>
      <c r="G15" s="91"/>
      <c r="H15" s="91"/>
      <c r="I15" s="91"/>
      <c r="J15" s="91"/>
    </row>
    <row r="16" spans="1:10" ht="19.95" customHeight="1">
      <c r="A16" s="198" t="s">
        <v>64</v>
      </c>
      <c r="B16" s="198"/>
      <c r="C16" s="20"/>
      <c r="D16" s="91"/>
      <c r="E16" s="90"/>
      <c r="F16" s="91"/>
      <c r="G16" s="91"/>
      <c r="H16" s="91"/>
      <c r="I16" s="91"/>
      <c r="J16" s="91"/>
    </row>
    <row r="17" spans="1:10" ht="19.95" customHeight="1">
      <c r="A17" s="33" t="s">
        <v>65</v>
      </c>
      <c r="B17" s="33"/>
      <c r="C17" s="20"/>
      <c r="D17" s="89">
        <v>35098092</v>
      </c>
      <c r="E17" s="90"/>
      <c r="F17" s="89">
        <v>25605252</v>
      </c>
      <c r="G17" s="94"/>
      <c r="H17" s="89">
        <v>32083475</v>
      </c>
      <c r="I17" s="94"/>
      <c r="J17" s="89">
        <v>25605252</v>
      </c>
    </row>
    <row r="18" spans="1:10" ht="19.95" customHeight="1">
      <c r="A18" s="33" t="s">
        <v>193</v>
      </c>
      <c r="B18" s="33"/>
      <c r="C18" s="20"/>
      <c r="D18" s="89">
        <v>224631</v>
      </c>
      <c r="E18" s="90"/>
      <c r="F18" s="89">
        <v>15512</v>
      </c>
      <c r="G18" s="94"/>
      <c r="H18" s="89">
        <v>224631</v>
      </c>
      <c r="I18" s="94"/>
      <c r="J18" s="89">
        <v>15512</v>
      </c>
    </row>
    <row r="19" spans="1:10" ht="19.95" customHeight="1">
      <c r="A19" s="33" t="s">
        <v>66</v>
      </c>
      <c r="B19" s="33"/>
      <c r="C19" s="20"/>
      <c r="D19" s="89">
        <v>5272983</v>
      </c>
      <c r="E19" s="90"/>
      <c r="F19" s="89">
        <v>2710035</v>
      </c>
      <c r="G19" s="94"/>
      <c r="H19" s="89">
        <v>2839905</v>
      </c>
      <c r="I19" s="94"/>
      <c r="J19" s="89">
        <v>2710035</v>
      </c>
    </row>
    <row r="20" spans="1:10" ht="19.95" customHeight="1">
      <c r="A20" s="33" t="s">
        <v>67</v>
      </c>
      <c r="B20" s="33"/>
      <c r="C20" s="20"/>
      <c r="D20" s="89">
        <v>3782140</v>
      </c>
      <c r="E20" s="90"/>
      <c r="F20" s="89">
        <v>809142</v>
      </c>
      <c r="G20" s="94"/>
      <c r="H20" s="210" t="s">
        <v>95</v>
      </c>
      <c r="I20" s="94"/>
      <c r="J20" s="89">
        <v>809142</v>
      </c>
    </row>
    <row r="21" spans="1:10" ht="19.95" customHeight="1">
      <c r="A21" s="33" t="s">
        <v>68</v>
      </c>
      <c r="B21" s="33"/>
      <c r="C21" s="20"/>
      <c r="D21" s="89">
        <v>14512800</v>
      </c>
      <c r="E21" s="90"/>
      <c r="F21" s="89">
        <v>14540306</v>
      </c>
      <c r="G21" s="94"/>
      <c r="H21" s="89">
        <v>13429078</v>
      </c>
      <c r="I21" s="94"/>
      <c r="J21" s="89">
        <v>11728326</v>
      </c>
    </row>
    <row r="22" spans="1:10" ht="19.95" customHeight="1">
      <c r="A22" s="35" t="s">
        <v>69</v>
      </c>
      <c r="B22" s="35"/>
      <c r="C22" s="20"/>
      <c r="D22" s="95">
        <f>SUM(D17:D21)</f>
        <v>58890646</v>
      </c>
      <c r="E22" s="90"/>
      <c r="F22" s="95">
        <f>SUM(F17:F21)</f>
        <v>43680247</v>
      </c>
      <c r="G22" s="91"/>
      <c r="H22" s="95">
        <f>SUM(H17:H21)</f>
        <v>48577089</v>
      </c>
      <c r="I22" s="91"/>
      <c r="J22" s="95">
        <f>SUM(J17:J21)</f>
        <v>40868267</v>
      </c>
    </row>
    <row r="23" spans="1:10" ht="19.95" customHeight="1">
      <c r="A23" s="198" t="s">
        <v>182</v>
      </c>
      <c r="B23" s="198"/>
      <c r="C23" s="20"/>
      <c r="D23" s="89">
        <f>+D14-D22</f>
        <v>-6023606</v>
      </c>
      <c r="E23" s="90"/>
      <c r="F23" s="89">
        <f>+F14-F22</f>
        <v>5411798</v>
      </c>
      <c r="G23" s="89"/>
      <c r="H23" s="89">
        <f>+H14-H22</f>
        <v>8662015</v>
      </c>
      <c r="I23" s="89"/>
      <c r="J23" s="89">
        <f>+J14-J22</f>
        <v>8595776</v>
      </c>
    </row>
    <row r="24" spans="1:10" ht="19.95" customHeight="1">
      <c r="A24" s="36" t="s">
        <v>70</v>
      </c>
      <c r="B24" s="36"/>
      <c r="C24" s="20"/>
      <c r="D24" s="89">
        <v>-605255</v>
      </c>
      <c r="E24" s="90"/>
      <c r="F24" s="89">
        <v>-939275</v>
      </c>
      <c r="G24" s="96"/>
      <c r="H24" s="89">
        <v>-605255</v>
      </c>
      <c r="I24" s="96"/>
      <c r="J24" s="89">
        <v>-1139205</v>
      </c>
    </row>
    <row r="25" spans="1:10" ht="19.95" customHeight="1">
      <c r="A25" s="36" t="s">
        <v>141</v>
      </c>
      <c r="B25" s="36"/>
      <c r="C25" s="20"/>
      <c r="D25" s="89"/>
      <c r="E25" s="90"/>
      <c r="F25" s="89"/>
      <c r="G25" s="96"/>
      <c r="H25" s="89"/>
      <c r="I25" s="96"/>
      <c r="J25" s="89"/>
    </row>
    <row r="26" spans="1:10" ht="19.95" customHeight="1">
      <c r="A26" s="74" t="s">
        <v>71</v>
      </c>
      <c r="B26" s="36"/>
      <c r="C26" s="20"/>
      <c r="D26" s="97">
        <v>-430050</v>
      </c>
      <c r="E26" s="90"/>
      <c r="F26" s="97">
        <v>-1321246</v>
      </c>
      <c r="G26" s="89"/>
      <c r="H26" s="97">
        <v>-430050</v>
      </c>
      <c r="I26" s="89"/>
      <c r="J26" s="97">
        <v>-1321246</v>
      </c>
    </row>
    <row r="27" spans="1:10" ht="19.95" customHeight="1">
      <c r="A27" s="198" t="s">
        <v>181</v>
      </c>
      <c r="B27" s="198"/>
      <c r="C27" s="20"/>
      <c r="D27" s="89">
        <f>SUM(D23:D26)</f>
        <v>-7058911</v>
      </c>
      <c r="E27" s="90"/>
      <c r="F27" s="89">
        <f>SUM(F23:F26)</f>
        <v>3151277</v>
      </c>
      <c r="G27" s="89"/>
      <c r="H27" s="89">
        <f>SUM(H23:H26)</f>
        <v>7626710</v>
      </c>
      <c r="I27" s="89"/>
      <c r="J27" s="89">
        <f>SUM(J23:J26)</f>
        <v>6135325</v>
      </c>
    </row>
    <row r="28" spans="1:10" ht="19.95" customHeight="1">
      <c r="A28" s="36" t="s">
        <v>194</v>
      </c>
      <c r="B28" s="36"/>
      <c r="C28" s="20"/>
      <c r="D28" s="97">
        <v>322532</v>
      </c>
      <c r="E28" s="90"/>
      <c r="F28" s="97">
        <v>-999250</v>
      </c>
      <c r="G28" s="91"/>
      <c r="H28" s="97">
        <v>-1413981</v>
      </c>
      <c r="I28" s="91"/>
      <c r="J28" s="97">
        <v>-1015735</v>
      </c>
    </row>
    <row r="29" spans="1:10" ht="15.6">
      <c r="A29" s="198" t="s">
        <v>183</v>
      </c>
      <c r="B29" s="198"/>
      <c r="D29" s="95">
        <f>SUM(D27:D28)</f>
        <v>-6736379</v>
      </c>
      <c r="E29" s="98"/>
      <c r="F29" s="95">
        <f>SUM(F27:F28)</f>
        <v>2152027</v>
      </c>
      <c r="G29" s="91"/>
      <c r="H29" s="95">
        <f>SUM(H27:H28)</f>
        <v>6212729</v>
      </c>
      <c r="I29" s="89"/>
      <c r="J29" s="95">
        <f>SUM(J27:J28)</f>
        <v>5119590</v>
      </c>
    </row>
    <row r="30" spans="1:10" ht="19.95" customHeight="1" thickBot="1">
      <c r="A30" s="198" t="s">
        <v>184</v>
      </c>
      <c r="B30" s="198"/>
      <c r="C30" s="20"/>
      <c r="D30" s="99">
        <f>+D29</f>
        <v>-6736379</v>
      </c>
      <c r="E30" s="90"/>
      <c r="F30" s="99">
        <f>+F29</f>
        <v>2152027</v>
      </c>
      <c r="G30" s="89"/>
      <c r="H30" s="99">
        <f>+H29</f>
        <v>6212729</v>
      </c>
      <c r="I30" s="89"/>
      <c r="J30" s="99">
        <f>+J29</f>
        <v>5119590</v>
      </c>
    </row>
    <row r="31" spans="1:10" ht="16.2" thickTop="1">
      <c r="A31" s="199"/>
      <c r="B31" s="199"/>
      <c r="C31" s="20"/>
      <c r="D31" s="100"/>
      <c r="E31" s="90"/>
      <c r="F31" s="100"/>
      <c r="G31" s="100"/>
      <c r="H31" s="100"/>
      <c r="I31" s="100"/>
      <c r="J31" s="100"/>
    </row>
    <row r="32" spans="1:10" ht="19.95" customHeight="1">
      <c r="A32" s="198" t="s">
        <v>185</v>
      </c>
      <c r="B32" s="198"/>
      <c r="C32" s="20"/>
      <c r="D32" s="96"/>
      <c r="E32" s="90"/>
      <c r="F32" s="96"/>
      <c r="G32" s="96"/>
      <c r="H32" s="96"/>
      <c r="I32" s="96"/>
      <c r="J32" s="96"/>
    </row>
    <row r="33" spans="1:10" ht="19.95" customHeight="1">
      <c r="A33" s="36" t="s">
        <v>72</v>
      </c>
      <c r="B33" s="36"/>
      <c r="C33" s="20"/>
      <c r="D33" s="96">
        <f>+D29</f>
        <v>-6736379</v>
      </c>
      <c r="E33" s="90"/>
      <c r="F33" s="96">
        <v>2186013</v>
      </c>
      <c r="G33" s="96"/>
      <c r="H33" s="96">
        <f>+H29</f>
        <v>6212729</v>
      </c>
      <c r="I33" s="96"/>
      <c r="J33" s="96">
        <v>5119590</v>
      </c>
    </row>
    <row r="34" spans="1:10" ht="19.95" customHeight="1">
      <c r="A34" s="36" t="s">
        <v>55</v>
      </c>
      <c r="B34" s="36"/>
      <c r="C34" s="20"/>
      <c r="D34" s="162" t="s">
        <v>95</v>
      </c>
      <c r="E34" s="90"/>
      <c r="F34" s="96">
        <v>-33986</v>
      </c>
      <c r="G34" s="96"/>
      <c r="H34" s="162" t="s">
        <v>95</v>
      </c>
      <c r="I34" s="96"/>
      <c r="J34" s="162">
        <v>0</v>
      </c>
    </row>
    <row r="35" spans="1:10" ht="19.95" customHeight="1" thickBot="1">
      <c r="D35" s="101">
        <f>SUM(D33:D34)</f>
        <v>-6736379</v>
      </c>
      <c r="F35" s="101">
        <f>SUM(F33:F34)</f>
        <v>2152027</v>
      </c>
      <c r="G35" s="89"/>
      <c r="H35" s="101">
        <f>SUM(H33:H34)</f>
        <v>6212729</v>
      </c>
      <c r="I35" s="89"/>
      <c r="J35" s="101">
        <f>SUM(J33:J34)</f>
        <v>5119590</v>
      </c>
    </row>
    <row r="36" spans="1:10" ht="16.2" thickTop="1">
      <c r="C36" s="20"/>
      <c r="D36" s="91"/>
      <c r="E36" s="90"/>
      <c r="F36" s="91"/>
      <c r="G36" s="91"/>
      <c r="H36" s="91"/>
      <c r="I36" s="91"/>
      <c r="J36" s="91"/>
    </row>
    <row r="37" spans="1:10" ht="19.95" customHeight="1">
      <c r="A37" s="198" t="s">
        <v>204</v>
      </c>
      <c r="B37" s="198"/>
      <c r="C37" s="20"/>
      <c r="D37" s="89"/>
      <c r="E37" s="90"/>
      <c r="F37" s="89"/>
      <c r="G37" s="89"/>
      <c r="H37" s="89"/>
      <c r="I37" s="89"/>
      <c r="J37" s="89"/>
    </row>
    <row r="38" spans="1:10" ht="19.95" customHeight="1">
      <c r="A38" s="199" t="s">
        <v>205</v>
      </c>
      <c r="B38" s="198"/>
      <c r="C38" s="20"/>
      <c r="D38" s="89"/>
      <c r="E38" s="90"/>
      <c r="F38" s="89"/>
      <c r="G38" s="89"/>
      <c r="H38" s="89"/>
      <c r="I38" s="89"/>
      <c r="J38" s="89"/>
    </row>
    <row r="39" spans="1:10" ht="19.2" customHeight="1">
      <c r="A39" s="36" t="s">
        <v>72</v>
      </c>
      <c r="B39" s="36"/>
      <c r="C39" s="20"/>
      <c r="D39" s="96">
        <f>+D30</f>
        <v>-6736379</v>
      </c>
      <c r="E39" s="90"/>
      <c r="F39" s="96">
        <v>2186013</v>
      </c>
      <c r="G39" s="89"/>
      <c r="H39" s="96">
        <f>+H30</f>
        <v>6212729</v>
      </c>
      <c r="I39" s="102"/>
      <c r="J39" s="96">
        <v>5119590</v>
      </c>
    </row>
    <row r="40" spans="1:10" ht="19.95" customHeight="1">
      <c r="A40" s="36" t="s">
        <v>55</v>
      </c>
      <c r="B40" s="37"/>
      <c r="C40" s="20"/>
      <c r="D40" s="211" t="s">
        <v>95</v>
      </c>
      <c r="E40" s="90"/>
      <c r="F40" s="96">
        <v>-33986</v>
      </c>
      <c r="G40" s="96"/>
      <c r="H40" s="162" t="s">
        <v>95</v>
      </c>
      <c r="I40" s="96"/>
      <c r="J40" s="162">
        <v>0</v>
      </c>
    </row>
    <row r="41" spans="1:10" ht="19.95" customHeight="1" thickBot="1">
      <c r="A41" s="37"/>
      <c r="B41" s="37"/>
      <c r="C41" s="20"/>
      <c r="D41" s="104">
        <f>SUM(D39:D40)</f>
        <v>-6736379</v>
      </c>
      <c r="E41" s="90"/>
      <c r="F41" s="101">
        <f>SUM(F39:F40)</f>
        <v>2152027</v>
      </c>
      <c r="G41" s="89"/>
      <c r="H41" s="101">
        <f>SUM(H39:H40)</f>
        <v>6212729</v>
      </c>
      <c r="I41" s="89"/>
      <c r="J41" s="101">
        <f>SUM(J39:J40)</f>
        <v>5119590</v>
      </c>
    </row>
    <row r="42" spans="1:10" ht="16.2" thickTop="1">
      <c r="F42" s="103"/>
      <c r="G42" s="103"/>
      <c r="H42" s="103"/>
      <c r="I42" s="103"/>
      <c r="J42" s="103"/>
    </row>
    <row r="43" spans="1:10" ht="19.95" customHeight="1">
      <c r="A43" s="198" t="s">
        <v>179</v>
      </c>
      <c r="B43" s="198"/>
      <c r="C43" s="20">
        <v>18</v>
      </c>
      <c r="D43" s="96"/>
      <c r="E43" s="90"/>
      <c r="F43" s="96"/>
      <c r="G43" s="96"/>
      <c r="H43" s="96"/>
      <c r="I43" s="96"/>
      <c r="J43" s="96"/>
    </row>
    <row r="44" spans="1:10" ht="19.95" customHeight="1" thickBot="1">
      <c r="A44" s="38" t="s">
        <v>180</v>
      </c>
      <c r="B44" s="38"/>
      <c r="C44" s="20"/>
      <c r="D44" s="106">
        <f>D33/D46</f>
        <v>-3.3708980165563028E-2</v>
      </c>
      <c r="E44" s="107"/>
      <c r="F44" s="106">
        <f>F33/F46</f>
        <v>1.4360669364030174E-2</v>
      </c>
      <c r="G44" s="108"/>
      <c r="H44" s="106">
        <f>H33/H46</f>
        <v>3.1088624709954448E-2</v>
      </c>
      <c r="I44" s="108"/>
      <c r="J44" s="106">
        <f>J33/J46</f>
        <v>3.3632343114791741E-2</v>
      </c>
    </row>
    <row r="45" spans="1:10" ht="5.4" customHeight="1" thickTop="1">
      <c r="A45" s="39"/>
      <c r="B45" s="39"/>
      <c r="D45" s="98"/>
      <c r="E45" s="98"/>
      <c r="F45" s="98"/>
      <c r="G45" s="98"/>
      <c r="H45" s="98"/>
      <c r="I45" s="98"/>
      <c r="J45" s="98"/>
    </row>
    <row r="46" spans="1:10" ht="22.2" customHeight="1" thickBot="1">
      <c r="A46" s="38" t="s">
        <v>166</v>
      </c>
      <c r="B46" s="38"/>
      <c r="D46" s="104">
        <v>199839300</v>
      </c>
      <c r="E46" s="98"/>
      <c r="F46" s="104">
        <v>152222222</v>
      </c>
      <c r="G46" s="105"/>
      <c r="H46" s="104">
        <v>199839300</v>
      </c>
      <c r="I46" s="105"/>
      <c r="J46" s="104">
        <v>152222222</v>
      </c>
    </row>
    <row r="47" spans="1:10" ht="16.2" thickTop="1">
      <c r="A47" s="38"/>
      <c r="B47" s="38"/>
      <c r="F47" s="6"/>
      <c r="G47" s="41"/>
      <c r="H47" s="6"/>
      <c r="I47" s="41"/>
      <c r="J47" s="6"/>
    </row>
    <row r="48" spans="1:10" ht="15.6">
      <c r="A48" s="40"/>
      <c r="B48" s="40"/>
      <c r="F48" s="6"/>
      <c r="G48" s="41"/>
      <c r="H48" s="6"/>
      <c r="I48" s="41"/>
      <c r="J48" s="6"/>
    </row>
    <row r="49" spans="1:10" ht="15.6">
      <c r="A49" s="40"/>
      <c r="B49" s="40"/>
      <c r="F49" s="6"/>
      <c r="G49" s="41"/>
      <c r="H49" s="6"/>
      <c r="I49" s="41"/>
      <c r="J49" s="6"/>
    </row>
    <row r="50" spans="1:10" ht="15.6">
      <c r="A50" s="40"/>
      <c r="B50" s="40"/>
      <c r="F50" s="6"/>
      <c r="G50" s="41"/>
      <c r="H50" s="6"/>
      <c r="I50" s="41"/>
      <c r="J50" s="6"/>
    </row>
    <row r="51" spans="1:10" ht="15.6">
      <c r="A51" s="40"/>
      <c r="B51" s="40"/>
      <c r="F51" s="6"/>
      <c r="G51" s="41"/>
      <c r="H51" s="6"/>
      <c r="I51" s="41"/>
      <c r="J51" s="6"/>
    </row>
    <row r="52" spans="1:10" ht="15.6">
      <c r="A52" s="40"/>
      <c r="B52" s="40"/>
      <c r="F52" s="6"/>
      <c r="G52" s="41"/>
      <c r="H52" s="6"/>
      <c r="I52" s="41"/>
      <c r="J52" s="6"/>
    </row>
    <row r="53" spans="1:10" ht="15.6">
      <c r="A53" s="40"/>
      <c r="B53" s="40"/>
      <c r="F53" s="6"/>
      <c r="G53" s="41"/>
      <c r="H53" s="6"/>
      <c r="I53" s="41"/>
      <c r="J53" s="6"/>
    </row>
    <row r="54" spans="1:10" ht="15.6">
      <c r="A54" s="40"/>
      <c r="B54" s="40"/>
      <c r="F54" s="6"/>
      <c r="G54" s="41"/>
      <c r="H54" s="6"/>
      <c r="I54" s="41"/>
      <c r="J54" s="6"/>
    </row>
    <row r="55" spans="1:10" ht="15.6">
      <c r="A55" s="40"/>
      <c r="B55" s="40"/>
      <c r="F55" s="6"/>
      <c r="G55" s="41"/>
      <c r="H55" s="6"/>
      <c r="I55" s="41"/>
      <c r="J55" s="6"/>
    </row>
    <row r="56" spans="1:10" ht="15.6">
      <c r="A56" s="40"/>
      <c r="B56" s="40"/>
      <c r="F56" s="6"/>
      <c r="G56" s="41"/>
      <c r="H56" s="6"/>
      <c r="I56" s="41"/>
      <c r="J56" s="6"/>
    </row>
    <row r="57" spans="1:10" ht="15.6">
      <c r="A57" s="40"/>
      <c r="B57" s="40"/>
      <c r="F57" s="6"/>
      <c r="G57" s="41"/>
      <c r="H57" s="6"/>
      <c r="I57" s="41"/>
      <c r="J57" s="6"/>
    </row>
    <row r="58" spans="1:10" ht="15.6">
      <c r="B58" s="40"/>
      <c r="F58" s="6"/>
      <c r="G58" s="41"/>
      <c r="H58" s="6"/>
      <c r="I58" s="41"/>
      <c r="J58" s="6"/>
    </row>
    <row r="59" spans="1:10" ht="21.15" customHeight="1">
      <c r="A59" s="29" t="s">
        <v>28</v>
      </c>
    </row>
    <row r="60" spans="1:10" ht="15.6"/>
    <row r="61" spans="1:10" ht="16.95" customHeight="1">
      <c r="B61" s="29"/>
    </row>
  </sheetData>
  <mergeCells count="9">
    <mergeCell ref="D8:G8"/>
    <mergeCell ref="H8:J8"/>
    <mergeCell ref="A1:J1"/>
    <mergeCell ref="A2:J2"/>
    <mergeCell ref="A3:J3"/>
    <mergeCell ref="A4:J4"/>
    <mergeCell ref="A5:J5"/>
    <mergeCell ref="D7:G7"/>
    <mergeCell ref="H7:J7"/>
  </mergeCells>
  <pageMargins left="0.8" right="0.2" top="1" bottom="0.6" header="0.5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AC46"/>
  <sheetViews>
    <sheetView zoomScale="80" zoomScaleNormal="80" zoomScaleSheetLayoutView="70" zoomScalePageLayoutView="58" workbookViewId="0">
      <selection activeCell="A10" sqref="A10"/>
    </sheetView>
  </sheetViews>
  <sheetFormatPr defaultColWidth="9.33203125" defaultRowHeight="19.95" customHeight="1"/>
  <cols>
    <col min="1" max="1" width="37.33203125" style="1" customWidth="1"/>
    <col min="2" max="2" width="5.6640625" style="1" customWidth="1"/>
    <col min="3" max="3" width="0.77734375" style="1" customWidth="1"/>
    <col min="4" max="4" width="14" style="1" customWidth="1"/>
    <col min="5" max="5" width="0.88671875" style="1" customWidth="1"/>
    <col min="6" max="6" width="14" style="1" customWidth="1"/>
    <col min="7" max="7" width="1" style="1" customWidth="1"/>
    <col min="8" max="8" width="13.88671875" style="1" bestFit="1" customWidth="1"/>
    <col min="9" max="9" width="0.88671875" style="1" customWidth="1"/>
    <col min="10" max="10" width="14" style="1" customWidth="1"/>
    <col min="11" max="11" width="0.88671875" style="1" customWidth="1"/>
    <col min="12" max="12" width="14" style="1" customWidth="1"/>
    <col min="13" max="13" width="0.88671875" style="1" customWidth="1"/>
    <col min="14" max="14" width="14" style="1" customWidth="1"/>
    <col min="15" max="15" width="0.88671875" style="1" customWidth="1"/>
    <col min="16" max="16" width="14" style="1" customWidth="1"/>
    <col min="17" max="17" width="0.88671875" style="1" customWidth="1"/>
    <col min="18" max="18" width="17.6640625" style="1" customWidth="1"/>
    <col min="19" max="19" width="0.77734375" style="1" customWidth="1"/>
    <col min="20" max="20" width="16.109375" style="1" customWidth="1"/>
    <col min="21" max="21" width="0.77734375" style="1" customWidth="1"/>
    <col min="22" max="22" width="14" style="1" customWidth="1"/>
    <col min="23" max="23" width="0.77734375" style="1" customWidth="1"/>
    <col min="24" max="24" width="14" style="1" customWidth="1"/>
    <col min="25" max="25" width="0.88671875" style="1" customWidth="1"/>
    <col min="26" max="26" width="14" style="1" customWidth="1"/>
    <col min="27" max="27" width="0.77734375" style="1" customWidth="1"/>
    <col min="28" max="28" width="14" style="1" customWidth="1"/>
    <col min="29" max="16384" width="9.33203125" style="1"/>
  </cols>
  <sheetData>
    <row r="1" spans="1:29" ht="19.95" customHeight="1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</row>
    <row r="2" spans="1:29" ht="19.95" customHeight="1">
      <c r="A2" s="225" t="s">
        <v>73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</row>
    <row r="3" spans="1:29" ht="19.95" customHeight="1">
      <c r="A3" s="225" t="s">
        <v>198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</row>
    <row r="4" spans="1:29" ht="19.95" customHeight="1">
      <c r="A4" s="225" t="s">
        <v>58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</row>
    <row r="5" spans="1:29" s="110" customFormat="1" ht="19.95" customHeight="1">
      <c r="A5" s="226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</row>
    <row r="6" spans="1:29" s="110" customFormat="1" ht="9" customHeight="1"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2"/>
      <c r="Y6" s="112"/>
      <c r="Z6" s="112"/>
      <c r="AA6" s="112"/>
      <c r="AB6" s="112"/>
    </row>
    <row r="7" spans="1:29" s="110" customFormat="1" ht="19.95" customHeight="1">
      <c r="C7" s="229" t="s">
        <v>74</v>
      </c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</row>
    <row r="8" spans="1:29" s="110" customFormat="1" ht="18.149999999999999" customHeight="1">
      <c r="C8" s="227" t="s">
        <v>75</v>
      </c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122"/>
      <c r="Z8" s="122"/>
      <c r="AA8" s="122"/>
      <c r="AB8" s="122"/>
    </row>
    <row r="9" spans="1:29" s="115" customFormat="1" ht="18.149999999999999" customHeight="1">
      <c r="D9" s="114"/>
      <c r="E9" s="114"/>
      <c r="F9" s="175"/>
      <c r="G9" s="175"/>
      <c r="I9" s="114"/>
      <c r="J9" s="223" t="s">
        <v>76</v>
      </c>
      <c r="K9" s="223"/>
      <c r="L9" s="223"/>
      <c r="M9" s="223"/>
      <c r="N9" s="223"/>
      <c r="O9" s="116"/>
      <c r="P9" s="119"/>
      <c r="Q9" s="116"/>
      <c r="R9" s="228" t="s">
        <v>54</v>
      </c>
      <c r="S9" s="228"/>
      <c r="T9" s="228"/>
      <c r="U9" s="228"/>
      <c r="V9" s="228"/>
      <c r="W9" s="116"/>
      <c r="Y9" s="118"/>
      <c r="Z9" s="119"/>
      <c r="AA9" s="119"/>
      <c r="AB9" s="119"/>
    </row>
    <row r="10" spans="1:29" s="115" customFormat="1" ht="18.149999999999999" customHeight="1">
      <c r="B10" s="113"/>
      <c r="E10" s="119"/>
      <c r="I10" s="109"/>
      <c r="J10" s="222" t="s">
        <v>51</v>
      </c>
      <c r="K10" s="222"/>
      <c r="L10" s="222"/>
      <c r="M10" s="119"/>
      <c r="N10" s="120" t="s">
        <v>78</v>
      </c>
      <c r="O10" s="117"/>
      <c r="P10" s="119"/>
      <c r="Q10" s="117"/>
      <c r="R10" s="121" t="s">
        <v>159</v>
      </c>
      <c r="X10" s="117" t="s">
        <v>77</v>
      </c>
      <c r="Y10" s="114"/>
      <c r="Z10" s="119"/>
      <c r="AA10" s="119"/>
      <c r="AC10" s="121"/>
    </row>
    <row r="11" spans="1:29" s="115" customFormat="1" ht="18.149999999999999" customHeight="1">
      <c r="B11" s="113"/>
      <c r="D11" s="117" t="s">
        <v>81</v>
      </c>
      <c r="E11" s="114"/>
      <c r="G11" s="114"/>
      <c r="H11" s="114" t="s">
        <v>139</v>
      </c>
      <c r="I11" s="122"/>
      <c r="O11" s="117"/>
      <c r="Q11" s="117"/>
      <c r="R11" s="121" t="s">
        <v>155</v>
      </c>
      <c r="T11" s="121" t="s">
        <v>197</v>
      </c>
      <c r="V11" s="114" t="s">
        <v>79</v>
      </c>
      <c r="X11" s="114" t="s">
        <v>80</v>
      </c>
      <c r="Y11" s="114"/>
      <c r="AA11" s="119"/>
      <c r="AC11" s="121"/>
    </row>
    <row r="12" spans="1:29" s="115" customFormat="1" ht="18.149999999999999" customHeight="1">
      <c r="B12" s="113"/>
      <c r="D12" s="117" t="s">
        <v>86</v>
      </c>
      <c r="E12" s="114"/>
      <c r="F12" s="114" t="s">
        <v>82</v>
      </c>
      <c r="G12" s="114"/>
      <c r="H12" s="114" t="s">
        <v>136</v>
      </c>
      <c r="I12" s="122"/>
      <c r="K12" s="119"/>
      <c r="L12" s="123" t="s">
        <v>178</v>
      </c>
      <c r="M12" s="119"/>
      <c r="N12" s="119"/>
      <c r="O12" s="114"/>
      <c r="P12" s="119"/>
      <c r="Q12" s="114"/>
      <c r="R12" s="121" t="s">
        <v>157</v>
      </c>
      <c r="T12" s="121" t="s">
        <v>160</v>
      </c>
      <c r="V12" s="114" t="s">
        <v>84</v>
      </c>
      <c r="X12" s="114" t="s">
        <v>85</v>
      </c>
      <c r="Y12" s="114"/>
      <c r="Z12" s="119"/>
      <c r="AA12" s="119"/>
      <c r="AB12" s="117" t="s">
        <v>77</v>
      </c>
      <c r="AC12" s="121"/>
    </row>
    <row r="13" spans="1:29" s="115" customFormat="1" ht="18.149999999999999" customHeight="1">
      <c r="D13" s="114" t="s">
        <v>91</v>
      </c>
      <c r="E13" s="114"/>
      <c r="F13" s="114" t="s">
        <v>91</v>
      </c>
      <c r="G13" s="114"/>
      <c r="H13" s="114" t="s">
        <v>138</v>
      </c>
      <c r="I13" s="122"/>
      <c r="J13" s="123" t="s">
        <v>83</v>
      </c>
      <c r="K13" s="119"/>
      <c r="L13" s="123" t="s">
        <v>168</v>
      </c>
      <c r="M13" s="119"/>
      <c r="N13" s="119"/>
      <c r="O13" s="114"/>
      <c r="P13" s="123" t="s">
        <v>178</v>
      </c>
      <c r="Q13" s="114"/>
      <c r="R13" s="121" t="s">
        <v>158</v>
      </c>
      <c r="S13" s="122"/>
      <c r="T13" s="121" t="s">
        <v>161</v>
      </c>
      <c r="U13" s="122"/>
      <c r="V13" s="114" t="s">
        <v>88</v>
      </c>
      <c r="W13" s="122"/>
      <c r="X13" s="114" t="s">
        <v>89</v>
      </c>
      <c r="Y13" s="114"/>
      <c r="Z13" s="119" t="s">
        <v>90</v>
      </c>
      <c r="AA13" s="119"/>
      <c r="AB13" s="117" t="s">
        <v>88</v>
      </c>
      <c r="AC13" s="121"/>
    </row>
    <row r="14" spans="1:29" s="115" customFormat="1" ht="18.149999999999999" customHeight="1">
      <c r="B14" s="113" t="s">
        <v>3</v>
      </c>
      <c r="D14" s="114" t="s">
        <v>94</v>
      </c>
      <c r="E14" s="114"/>
      <c r="F14" s="114" t="s">
        <v>154</v>
      </c>
      <c r="G14" s="114"/>
      <c r="H14" s="114" t="s">
        <v>137</v>
      </c>
      <c r="I14" s="122"/>
      <c r="J14" s="119" t="s">
        <v>87</v>
      </c>
      <c r="K14" s="119"/>
      <c r="L14" s="119" t="s">
        <v>87</v>
      </c>
      <c r="M14" s="119"/>
      <c r="N14" s="119"/>
      <c r="O14" s="114"/>
      <c r="P14" s="123" t="s">
        <v>168</v>
      </c>
      <c r="Q14" s="114"/>
      <c r="R14" s="121" t="s">
        <v>156</v>
      </c>
      <c r="S14" s="122"/>
      <c r="T14" s="121" t="s">
        <v>162</v>
      </c>
      <c r="U14" s="122"/>
      <c r="V14" s="114" t="s">
        <v>80</v>
      </c>
      <c r="W14" s="122"/>
      <c r="X14" s="114" t="s">
        <v>92</v>
      </c>
      <c r="Y14" s="114"/>
      <c r="Z14" s="119" t="s">
        <v>93</v>
      </c>
      <c r="AA14" s="119"/>
      <c r="AB14" s="117" t="s">
        <v>80</v>
      </c>
      <c r="AC14" s="121"/>
    </row>
    <row r="15" spans="1:29" s="115" customFormat="1" ht="18.149999999999999" customHeight="1">
      <c r="C15" s="114"/>
      <c r="D15" s="114"/>
      <c r="E15" s="114"/>
      <c r="F15" s="114"/>
      <c r="G15" s="114"/>
      <c r="H15" s="114" t="s">
        <v>196</v>
      </c>
      <c r="I15" s="114"/>
      <c r="J15" s="119"/>
      <c r="K15" s="119"/>
      <c r="L15" s="119"/>
      <c r="M15" s="119"/>
      <c r="N15" s="119"/>
      <c r="O15" s="114"/>
      <c r="P15" s="119"/>
      <c r="Q15" s="114"/>
      <c r="R15" s="114"/>
      <c r="S15" s="122"/>
      <c r="T15" s="122"/>
      <c r="U15" s="122"/>
      <c r="V15" s="114"/>
      <c r="W15" s="122"/>
      <c r="X15" s="114"/>
      <c r="Y15" s="114"/>
      <c r="Z15" s="119"/>
      <c r="AA15" s="119"/>
      <c r="AB15" s="117"/>
    </row>
    <row r="16" spans="1:29" s="110" customFormat="1" ht="19.95" customHeight="1">
      <c r="A16" s="122" t="s">
        <v>98</v>
      </c>
      <c r="B16" s="122"/>
      <c r="C16" s="124"/>
      <c r="D16" s="129">
        <v>75000000</v>
      </c>
      <c r="E16" s="129"/>
      <c r="F16" s="129">
        <v>18742932</v>
      </c>
      <c r="G16" s="129"/>
      <c r="H16" s="155" t="s">
        <v>95</v>
      </c>
      <c r="I16" s="129"/>
      <c r="J16" s="129">
        <v>4200000</v>
      </c>
      <c r="K16" s="129"/>
      <c r="L16" s="155" t="s">
        <v>95</v>
      </c>
      <c r="M16" s="129"/>
      <c r="N16" s="129">
        <v>46794124</v>
      </c>
      <c r="O16" s="129"/>
      <c r="P16" s="155" t="s">
        <v>95</v>
      </c>
      <c r="Q16" s="129"/>
      <c r="R16" s="155" t="s">
        <v>95</v>
      </c>
      <c r="S16" s="129"/>
      <c r="T16" s="129">
        <v>-976613</v>
      </c>
      <c r="U16" s="129"/>
      <c r="V16" s="129">
        <f>SUM(R16,T16)</f>
        <v>-976613</v>
      </c>
      <c r="W16" s="129"/>
      <c r="X16" s="129">
        <f>SUM(D16:P16,V16)</f>
        <v>143760443</v>
      </c>
      <c r="Y16" s="129"/>
      <c r="Z16" s="129">
        <v>369857</v>
      </c>
      <c r="AA16" s="129"/>
      <c r="AB16" s="129">
        <f>SUM(X16:Z16)</f>
        <v>144130300</v>
      </c>
    </row>
    <row r="17" spans="1:28" s="110" customFormat="1" ht="19.95" customHeight="1">
      <c r="A17" s="122" t="s">
        <v>96</v>
      </c>
      <c r="B17" s="111"/>
      <c r="C17" s="131"/>
      <c r="D17" s="129"/>
      <c r="E17" s="129"/>
      <c r="F17" s="129"/>
      <c r="G17" s="129"/>
      <c r="H17" s="124"/>
      <c r="I17" s="124"/>
      <c r="J17" s="129"/>
      <c r="K17" s="124"/>
      <c r="L17" s="129"/>
      <c r="M17" s="124"/>
      <c r="N17" s="129"/>
      <c r="O17" s="124"/>
      <c r="P17" s="155"/>
      <c r="Q17" s="124"/>
      <c r="R17" s="129"/>
      <c r="S17" s="127"/>
      <c r="T17" s="184"/>
      <c r="U17" s="127"/>
      <c r="V17" s="129"/>
      <c r="W17" s="124"/>
      <c r="X17" s="129"/>
      <c r="Y17" s="127"/>
      <c r="Z17" s="129"/>
      <c r="AA17" s="130"/>
      <c r="AB17" s="129"/>
    </row>
    <row r="18" spans="1:28" s="110" customFormat="1" ht="19.95" customHeight="1">
      <c r="A18" s="132" t="s">
        <v>99</v>
      </c>
      <c r="B18" s="10" t="s">
        <v>165</v>
      </c>
      <c r="C18" s="131"/>
      <c r="D18" s="129">
        <v>25000000</v>
      </c>
      <c r="E18" s="129"/>
      <c r="F18" s="129">
        <v>215771375</v>
      </c>
      <c r="G18" s="129"/>
      <c r="H18" s="155" t="s">
        <v>95</v>
      </c>
      <c r="I18" s="124"/>
      <c r="J18" s="155" t="s">
        <v>95</v>
      </c>
      <c r="K18" s="124"/>
      <c r="L18" s="155" t="s">
        <v>95</v>
      </c>
      <c r="M18" s="124"/>
      <c r="N18" s="129">
        <v>0</v>
      </c>
      <c r="O18" s="124"/>
      <c r="P18" s="155" t="s">
        <v>95</v>
      </c>
      <c r="Q18" s="124"/>
      <c r="R18" s="155" t="s">
        <v>95</v>
      </c>
      <c r="S18" s="127"/>
      <c r="T18" s="155" t="s">
        <v>95</v>
      </c>
      <c r="U18" s="127"/>
      <c r="V18" s="155" t="s">
        <v>95</v>
      </c>
      <c r="W18" s="124"/>
      <c r="X18" s="129">
        <f t="shared" ref="X18:X20" si="0">SUM(D18:P18,V18)</f>
        <v>240771375</v>
      </c>
      <c r="Y18" s="127"/>
      <c r="Z18" s="155" t="s">
        <v>95</v>
      </c>
      <c r="AA18" s="130"/>
      <c r="AB18" s="129">
        <f>SUM(X18:Z18)</f>
        <v>240771375</v>
      </c>
    </row>
    <row r="19" spans="1:28" s="110" customFormat="1" ht="19.95" customHeight="1">
      <c r="A19" s="132" t="s">
        <v>100</v>
      </c>
      <c r="B19" s="10">
        <v>17</v>
      </c>
      <c r="C19" s="124"/>
      <c r="D19" s="155" t="s">
        <v>95</v>
      </c>
      <c r="E19" s="129"/>
      <c r="F19" s="155" t="s">
        <v>95</v>
      </c>
      <c r="G19" s="155"/>
      <c r="H19" s="155" t="s">
        <v>95</v>
      </c>
      <c r="I19" s="124"/>
      <c r="J19" s="155" t="s">
        <v>95</v>
      </c>
      <c r="K19" s="124"/>
      <c r="L19" s="155" t="s">
        <v>95</v>
      </c>
      <c r="M19" s="124"/>
      <c r="N19" s="129">
        <v>-25500000</v>
      </c>
      <c r="O19" s="124"/>
      <c r="P19" s="155" t="s">
        <v>95</v>
      </c>
      <c r="Q19" s="124"/>
      <c r="R19" s="155" t="s">
        <v>95</v>
      </c>
      <c r="S19" s="127"/>
      <c r="T19" s="155" t="s">
        <v>95</v>
      </c>
      <c r="U19" s="127"/>
      <c r="V19" s="155" t="s">
        <v>95</v>
      </c>
      <c r="W19" s="124"/>
      <c r="X19" s="129">
        <f t="shared" si="0"/>
        <v>-25500000</v>
      </c>
      <c r="Y19" s="127"/>
      <c r="Z19" s="155" t="s">
        <v>95</v>
      </c>
      <c r="AA19" s="130"/>
      <c r="AB19" s="129">
        <f t="shared" ref="AB19:AB20" si="1">SUM(X19:Z19)</f>
        <v>-25500000</v>
      </c>
    </row>
    <row r="20" spans="1:28" s="110" customFormat="1" ht="19.95" customHeight="1">
      <c r="A20" s="132" t="s">
        <v>131</v>
      </c>
      <c r="B20" s="111"/>
      <c r="C20" s="124"/>
      <c r="D20" s="173" t="s">
        <v>95</v>
      </c>
      <c r="E20" s="129"/>
      <c r="F20" s="155" t="s">
        <v>95</v>
      </c>
      <c r="G20" s="155"/>
      <c r="H20" s="155" t="s">
        <v>95</v>
      </c>
      <c r="I20" s="124"/>
      <c r="J20" s="155" t="s">
        <v>95</v>
      </c>
      <c r="K20" s="124"/>
      <c r="L20" s="155" t="s">
        <v>95</v>
      </c>
      <c r="M20" s="124"/>
      <c r="N20" s="129">
        <v>2186013</v>
      </c>
      <c r="O20" s="133"/>
      <c r="P20" s="155" t="s">
        <v>95</v>
      </c>
      <c r="Q20" s="133"/>
      <c r="R20" s="155" t="s">
        <v>95</v>
      </c>
      <c r="S20" s="153"/>
      <c r="T20" s="155" t="s">
        <v>95</v>
      </c>
      <c r="U20" s="153"/>
      <c r="V20" s="155" t="s">
        <v>95</v>
      </c>
      <c r="W20" s="134"/>
      <c r="X20" s="129">
        <f t="shared" si="0"/>
        <v>2186013</v>
      </c>
      <c r="Y20" s="127"/>
      <c r="Z20" s="129">
        <v>-33986</v>
      </c>
      <c r="AA20" s="130"/>
      <c r="AB20" s="129">
        <f t="shared" si="1"/>
        <v>2152027</v>
      </c>
    </row>
    <row r="21" spans="1:28" s="110" customFormat="1" ht="19.95" customHeight="1">
      <c r="A21" s="122" t="s">
        <v>97</v>
      </c>
      <c r="B21" s="111"/>
      <c r="C21" s="124"/>
      <c r="D21" s="155">
        <f>SUM(D18:D20)</f>
        <v>25000000</v>
      </c>
      <c r="E21" s="129"/>
      <c r="F21" s="174">
        <f>SUM(F18:F20)</f>
        <v>215771375</v>
      </c>
      <c r="G21" s="129"/>
      <c r="H21" s="174" t="s">
        <v>95</v>
      </c>
      <c r="I21" s="124"/>
      <c r="J21" s="174" t="s">
        <v>95</v>
      </c>
      <c r="K21" s="124"/>
      <c r="L21" s="174" t="s">
        <v>95</v>
      </c>
      <c r="M21" s="124"/>
      <c r="N21" s="174">
        <f>SUM(N18:N20)</f>
        <v>-23313987</v>
      </c>
      <c r="O21" s="134"/>
      <c r="P21" s="174" t="s">
        <v>95</v>
      </c>
      <c r="Q21" s="134"/>
      <c r="R21" s="174" t="s">
        <v>95</v>
      </c>
      <c r="S21" s="124"/>
      <c r="T21" s="174" t="s">
        <v>95</v>
      </c>
      <c r="U21" s="124"/>
      <c r="V21" s="174" t="s">
        <v>95</v>
      </c>
      <c r="W21" s="127"/>
      <c r="X21" s="174">
        <f>SUM(X18:X20)</f>
        <v>217457388</v>
      </c>
      <c r="Y21" s="127"/>
      <c r="Z21" s="174">
        <f>SUM(Z18:Z20)</f>
        <v>-33986</v>
      </c>
      <c r="AA21" s="136"/>
      <c r="AB21" s="174">
        <f>SUM(AB18:AB20)</f>
        <v>217423402</v>
      </c>
    </row>
    <row r="22" spans="1:28" s="110" customFormat="1" ht="19.95" customHeight="1" thickBot="1">
      <c r="A22" s="122" t="s">
        <v>163</v>
      </c>
      <c r="B22" s="122"/>
      <c r="C22" s="137"/>
      <c r="D22" s="154">
        <f>+D16+D21</f>
        <v>100000000</v>
      </c>
      <c r="E22" s="138"/>
      <c r="F22" s="154">
        <f>+F16+F21</f>
        <v>234514307</v>
      </c>
      <c r="G22" s="138"/>
      <c r="H22" s="172" t="s">
        <v>95</v>
      </c>
      <c r="I22" s="127"/>
      <c r="J22" s="154">
        <f>SUM(J21,J16)</f>
        <v>4200000</v>
      </c>
      <c r="K22" s="137"/>
      <c r="L22" s="172" t="s">
        <v>95</v>
      </c>
      <c r="M22" s="137"/>
      <c r="N22" s="154">
        <f>+N16+N21</f>
        <v>23480137</v>
      </c>
      <c r="O22" s="137"/>
      <c r="P22" s="172" t="s">
        <v>95</v>
      </c>
      <c r="Q22" s="137"/>
      <c r="R22" s="172" t="s">
        <v>95</v>
      </c>
      <c r="S22" s="139"/>
      <c r="T22" s="154">
        <v>-976613</v>
      </c>
      <c r="U22" s="139"/>
      <c r="V22" s="154">
        <f>SUM(V21,V16)</f>
        <v>-976613</v>
      </c>
      <c r="W22" s="139"/>
      <c r="X22" s="154">
        <f>+X16+X21</f>
        <v>361217831</v>
      </c>
      <c r="Y22" s="130"/>
      <c r="Z22" s="154">
        <f>SUM(Z16,Z21)</f>
        <v>335871</v>
      </c>
      <c r="AA22" s="130"/>
      <c r="AB22" s="154">
        <f>+AB16+AB21</f>
        <v>361553702</v>
      </c>
    </row>
    <row r="23" spans="1:28" s="110" customFormat="1" ht="19.95" customHeight="1" thickTop="1">
      <c r="AB23" s="140"/>
    </row>
    <row r="24" spans="1:28" s="110" customFormat="1" ht="19.95" customHeight="1">
      <c r="A24" s="122" t="s">
        <v>152</v>
      </c>
      <c r="B24" s="122"/>
      <c r="C24" s="124"/>
      <c r="D24" s="129">
        <v>100000000</v>
      </c>
      <c r="E24" s="129"/>
      <c r="F24" s="129">
        <v>234514307</v>
      </c>
      <c r="G24" s="129"/>
      <c r="H24" s="129">
        <v>-267191</v>
      </c>
      <c r="I24" s="129"/>
      <c r="J24" s="129">
        <v>7000000</v>
      </c>
      <c r="K24" s="129"/>
      <c r="L24" s="155" t="s">
        <v>95</v>
      </c>
      <c r="M24" s="129"/>
      <c r="N24" s="129">
        <v>50367942</v>
      </c>
      <c r="O24" s="129"/>
      <c r="P24" s="155" t="s">
        <v>95</v>
      </c>
      <c r="Q24" s="129"/>
      <c r="R24" s="129">
        <v>-544700</v>
      </c>
      <c r="S24" s="129"/>
      <c r="T24" s="129">
        <v>-1581662</v>
      </c>
      <c r="U24" s="129"/>
      <c r="V24" s="129">
        <f>SUM(R24,T24)</f>
        <v>-2126362</v>
      </c>
      <c r="W24" s="129"/>
      <c r="X24" s="129">
        <f t="shared" ref="X24" si="2">SUM(D24:P24,V24)</f>
        <v>389488696</v>
      </c>
      <c r="Y24" s="129"/>
      <c r="Z24" s="155" t="s">
        <v>95</v>
      </c>
      <c r="AA24" s="129"/>
      <c r="AB24" s="129">
        <f>SUM(X24:Z24)</f>
        <v>389488696</v>
      </c>
    </row>
    <row r="25" spans="1:28" s="110" customFormat="1" ht="19.95" customHeight="1">
      <c r="A25" s="122" t="s">
        <v>96</v>
      </c>
      <c r="B25" s="122"/>
      <c r="C25" s="124"/>
      <c r="D25" s="124"/>
      <c r="E25" s="124"/>
      <c r="F25" s="124"/>
      <c r="G25" s="124"/>
      <c r="H25" s="155"/>
      <c r="I25" s="124"/>
      <c r="J25" s="124"/>
      <c r="K25" s="124"/>
      <c r="L25" s="124"/>
      <c r="M25" s="124"/>
      <c r="N25" s="124"/>
      <c r="O25" s="124"/>
      <c r="P25" s="126"/>
      <c r="Q25" s="124"/>
      <c r="R25" s="129"/>
      <c r="S25" s="124"/>
      <c r="T25" s="155"/>
      <c r="U25" s="124"/>
      <c r="V25" s="128"/>
      <c r="W25" s="141"/>
      <c r="X25" s="126"/>
      <c r="Y25" s="126"/>
      <c r="Z25" s="208" t="s">
        <v>95</v>
      </c>
      <c r="AA25" s="126"/>
      <c r="AB25" s="126"/>
    </row>
    <row r="26" spans="1:28" s="110" customFormat="1" ht="19.95" customHeight="1">
      <c r="A26" s="132" t="s">
        <v>177</v>
      </c>
      <c r="B26" s="10">
        <v>16</v>
      </c>
      <c r="C26" s="124"/>
      <c r="D26" s="155" t="s">
        <v>95</v>
      </c>
      <c r="E26" s="129"/>
      <c r="F26" s="155" t="s">
        <v>95</v>
      </c>
      <c r="G26" s="155"/>
      <c r="H26" s="155" t="s">
        <v>95</v>
      </c>
      <c r="I26" s="124"/>
      <c r="J26" s="155" t="s">
        <v>95</v>
      </c>
      <c r="K26" s="143"/>
      <c r="L26" s="155">
        <f>+'BS(2)'!E37</f>
        <v>743626</v>
      </c>
      <c r="M26" s="143"/>
      <c r="N26" s="129">
        <f>-L26</f>
        <v>-743626</v>
      </c>
      <c r="O26" s="124"/>
      <c r="P26" s="129">
        <f>+'BS(2)'!E39</f>
        <v>-743626</v>
      </c>
      <c r="Q26" s="124"/>
      <c r="R26" s="155" t="s">
        <v>95</v>
      </c>
      <c r="S26" s="127"/>
      <c r="T26" s="155" t="s">
        <v>95</v>
      </c>
      <c r="U26" s="124"/>
      <c r="V26" s="155" t="s">
        <v>95</v>
      </c>
      <c r="W26" s="134"/>
      <c r="X26" s="135">
        <f t="shared" ref="X26" si="3">SUM(D26:P26,V26)</f>
        <v>-743626</v>
      </c>
      <c r="Y26" s="126"/>
      <c r="Z26" s="155" t="s">
        <v>95</v>
      </c>
      <c r="AA26" s="126"/>
      <c r="AB26" s="135">
        <f t="shared" ref="AB26:AB27" si="4">SUM(X26:Z26)</f>
        <v>-743626</v>
      </c>
    </row>
    <row r="27" spans="1:28" s="110" customFormat="1" ht="19.95" customHeight="1">
      <c r="A27" s="132" t="s">
        <v>195</v>
      </c>
      <c r="B27" s="111"/>
      <c r="C27" s="124"/>
      <c r="D27" s="173" t="s">
        <v>95</v>
      </c>
      <c r="E27" s="129"/>
      <c r="F27" s="155" t="s">
        <v>95</v>
      </c>
      <c r="G27" s="155"/>
      <c r="H27" s="155" t="s">
        <v>95</v>
      </c>
      <c r="I27" s="124"/>
      <c r="J27" s="155" t="s">
        <v>95</v>
      </c>
      <c r="K27" s="143"/>
      <c r="L27" s="155" t="s">
        <v>95</v>
      </c>
      <c r="M27" s="143"/>
      <c r="N27" s="129">
        <f>'PL (3M)'!D39</f>
        <v>-6736379</v>
      </c>
      <c r="O27" s="133"/>
      <c r="P27" s="155" t="s">
        <v>95</v>
      </c>
      <c r="Q27" s="133"/>
      <c r="R27" s="155" t="s">
        <v>95</v>
      </c>
      <c r="S27" s="127"/>
      <c r="T27" s="155" t="s">
        <v>95</v>
      </c>
      <c r="U27" s="124"/>
      <c r="V27" s="155" t="s">
        <v>95</v>
      </c>
      <c r="W27" s="134"/>
      <c r="X27" s="135">
        <f t="shared" ref="X27" si="5">SUM(D27:P27,V27)</f>
        <v>-6736379</v>
      </c>
      <c r="Y27" s="127"/>
      <c r="Z27" s="155" t="s">
        <v>95</v>
      </c>
      <c r="AA27" s="130"/>
      <c r="AB27" s="135">
        <f t="shared" si="4"/>
        <v>-6736379</v>
      </c>
    </row>
    <row r="28" spans="1:28" s="110" customFormat="1" ht="19.95" customHeight="1">
      <c r="A28" s="122" t="s">
        <v>97</v>
      </c>
      <c r="B28" s="111"/>
      <c r="C28" s="124"/>
      <c r="D28" s="174" t="s">
        <v>95</v>
      </c>
      <c r="E28" s="129"/>
      <c r="F28" s="174" t="s">
        <v>95</v>
      </c>
      <c r="G28" s="129"/>
      <c r="H28" s="174" t="s">
        <v>95</v>
      </c>
      <c r="I28" s="124"/>
      <c r="J28" s="174" t="s">
        <v>95</v>
      </c>
      <c r="K28" s="124"/>
      <c r="L28" s="174">
        <f>SUM(L26:L27)</f>
        <v>743626</v>
      </c>
      <c r="M28" s="124"/>
      <c r="N28" s="174">
        <f>SUM(N26:N27)</f>
        <v>-7480005</v>
      </c>
      <c r="O28" s="134"/>
      <c r="P28" s="174">
        <f>SUM(P26:P27)</f>
        <v>-743626</v>
      </c>
      <c r="Q28" s="134"/>
      <c r="R28" s="174" t="s">
        <v>95</v>
      </c>
      <c r="S28" s="124"/>
      <c r="T28" s="174" t="s">
        <v>95</v>
      </c>
      <c r="U28" s="124"/>
      <c r="V28" s="174" t="s">
        <v>95</v>
      </c>
      <c r="W28" s="127"/>
      <c r="X28" s="174">
        <f>SUM(X26:X27)</f>
        <v>-7480005</v>
      </c>
      <c r="Y28" s="127"/>
      <c r="Z28" s="174" t="s">
        <v>95</v>
      </c>
      <c r="AA28" s="136"/>
      <c r="AB28" s="174">
        <f>SUM(AB26:AB27)</f>
        <v>-7480005</v>
      </c>
    </row>
    <row r="29" spans="1:28" s="110" customFormat="1" ht="19.95" customHeight="1" thickBot="1">
      <c r="A29" s="122" t="s">
        <v>164</v>
      </c>
      <c r="B29" s="122"/>
      <c r="C29" s="137"/>
      <c r="D29" s="154">
        <f>D24</f>
        <v>100000000</v>
      </c>
      <c r="E29" s="138"/>
      <c r="F29" s="154">
        <f>F24</f>
        <v>234514307</v>
      </c>
      <c r="G29" s="138"/>
      <c r="H29" s="154">
        <f>H24</f>
        <v>-267191</v>
      </c>
      <c r="I29" s="127"/>
      <c r="J29" s="154">
        <f>SUM(J28,J24)</f>
        <v>7000000</v>
      </c>
      <c r="K29" s="137"/>
      <c r="L29" s="154">
        <f>SUM(L28,L24)</f>
        <v>743626</v>
      </c>
      <c r="M29" s="137"/>
      <c r="N29" s="154">
        <f>+N24+N28</f>
        <v>42887937</v>
      </c>
      <c r="O29" s="137"/>
      <c r="P29" s="154">
        <f>P28</f>
        <v>-743626</v>
      </c>
      <c r="Q29" s="137"/>
      <c r="R29" s="154">
        <f>R24</f>
        <v>-544700</v>
      </c>
      <c r="S29" s="139"/>
      <c r="T29" s="154">
        <f>T24</f>
        <v>-1581662</v>
      </c>
      <c r="U29" s="139"/>
      <c r="V29" s="154">
        <f>V24</f>
        <v>-2126362</v>
      </c>
      <c r="W29" s="139"/>
      <c r="X29" s="154">
        <f>+X24+X28</f>
        <v>382008691</v>
      </c>
      <c r="Y29" s="130"/>
      <c r="Z29" s="172" t="s">
        <v>95</v>
      </c>
      <c r="AA29" s="130"/>
      <c r="AB29" s="154">
        <f>+AB24+AB28</f>
        <v>382008691</v>
      </c>
    </row>
    <row r="30" spans="1:28" s="110" customFormat="1" ht="19.95" customHeight="1" thickTop="1">
      <c r="A30" s="122"/>
      <c r="B30" s="122"/>
      <c r="C30" s="137"/>
      <c r="D30" s="138"/>
      <c r="E30" s="138"/>
      <c r="F30" s="138"/>
      <c r="G30" s="138"/>
      <c r="H30" s="127"/>
      <c r="I30" s="127"/>
      <c r="J30" s="138"/>
      <c r="K30" s="137"/>
      <c r="L30" s="138"/>
      <c r="M30" s="137"/>
      <c r="N30" s="138"/>
      <c r="O30" s="137"/>
      <c r="P30" s="138"/>
      <c r="Q30" s="137"/>
      <c r="R30" s="138"/>
      <c r="S30" s="139"/>
      <c r="T30" s="138"/>
      <c r="U30" s="139"/>
      <c r="V30" s="138"/>
      <c r="W30" s="139"/>
      <c r="X30" s="138"/>
      <c r="Y30" s="130"/>
      <c r="Z30" s="138"/>
      <c r="AA30" s="130"/>
      <c r="AB30" s="138"/>
    </row>
    <row r="31" spans="1:28" s="110" customFormat="1" ht="19.95" customHeight="1">
      <c r="A31" s="122"/>
      <c r="B31" s="122"/>
      <c r="C31" s="137"/>
      <c r="D31" s="138"/>
      <c r="E31" s="138"/>
      <c r="F31" s="138"/>
      <c r="G31" s="138"/>
      <c r="H31" s="127"/>
      <c r="I31" s="127"/>
      <c r="J31" s="138"/>
      <c r="K31" s="137"/>
      <c r="L31" s="138"/>
      <c r="M31" s="137"/>
      <c r="N31" s="138"/>
      <c r="O31" s="137"/>
      <c r="P31" s="137"/>
      <c r="Q31" s="137"/>
      <c r="R31" s="138"/>
      <c r="S31" s="139"/>
      <c r="T31" s="138"/>
      <c r="U31" s="139"/>
      <c r="V31" s="138"/>
      <c r="W31" s="139"/>
      <c r="X31" s="138"/>
      <c r="Y31" s="130"/>
      <c r="Z31" s="138"/>
      <c r="AA31" s="130"/>
      <c r="AB31" s="138"/>
    </row>
    <row r="46" spans="1:1" ht="19.95" customHeight="1">
      <c r="A46" s="4" t="s">
        <v>28</v>
      </c>
    </row>
  </sheetData>
  <mergeCells count="10">
    <mergeCell ref="J10:L10"/>
    <mergeCell ref="J9:N9"/>
    <mergeCell ref="A1:AB1"/>
    <mergeCell ref="A2:AB2"/>
    <mergeCell ref="A3:AB3"/>
    <mergeCell ref="A5:AB5"/>
    <mergeCell ref="A4:AB4"/>
    <mergeCell ref="C8:X8"/>
    <mergeCell ref="R9:V9"/>
    <mergeCell ref="C7:AB7"/>
  </mergeCells>
  <pageMargins left="0.8" right="0.4" top="1" bottom="0.6" header="0.5" footer="0.3"/>
  <pageSetup paperSize="9" scale="55" firstPageNumber="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6605-DE00-4089-A2C4-6D8DA8C164AA}">
  <sheetPr>
    <tabColor rgb="FF00B050"/>
  </sheetPr>
  <dimension ref="A1:U36"/>
  <sheetViews>
    <sheetView topLeftCell="A7" zoomScaleNormal="100" zoomScaleSheetLayoutView="70" zoomScalePageLayoutView="58" workbookViewId="0">
      <selection activeCell="A3" sqref="A3:AB3"/>
    </sheetView>
  </sheetViews>
  <sheetFormatPr defaultColWidth="9.33203125" defaultRowHeight="19.95" customHeight="1"/>
  <cols>
    <col min="1" max="1" width="36.33203125" style="79" customWidth="1"/>
    <col min="2" max="2" width="5.88671875" style="79" bestFit="1" customWidth="1"/>
    <col min="3" max="3" width="15.77734375" style="79" bestFit="1" customWidth="1"/>
    <col min="4" max="4" width="1.109375" style="79" customWidth="1"/>
    <col min="5" max="5" width="12.44140625" style="79" bestFit="1" customWidth="1"/>
    <col min="6" max="6" width="1.109375" style="79" customWidth="1"/>
    <col min="7" max="7" width="10.44140625" style="79" bestFit="1" customWidth="1"/>
    <col min="8" max="8" width="1.109375" style="79" customWidth="1"/>
    <col min="9" max="9" width="9.109375" style="79" bestFit="1" customWidth="1"/>
    <col min="10" max="10" width="1.109375" style="79" customWidth="1"/>
    <col min="11" max="11" width="14.88671875" style="79" bestFit="1" customWidth="1"/>
    <col min="12" max="12" width="1.109375" style="79" customWidth="1"/>
    <col min="13" max="13" width="9.44140625" style="204" bestFit="1" customWidth="1"/>
    <col min="14" max="14" width="1.44140625" style="79" customWidth="1"/>
    <col min="15" max="15" width="20.77734375" style="79" bestFit="1" customWidth="1"/>
    <col min="16" max="16" width="1.109375" style="79" customWidth="1"/>
    <col min="17" max="17" width="15.6640625" style="79" bestFit="1" customWidth="1"/>
    <col min="18" max="18" width="1.109375" style="79" customWidth="1"/>
    <col min="19" max="19" width="13.88671875" style="79" bestFit="1" customWidth="1"/>
    <col min="20" max="20" width="1.109375" style="79" customWidth="1"/>
    <col min="21" max="21" width="12.44140625" style="79" bestFit="1" customWidth="1"/>
    <col min="22" max="22" width="1.109375" style="79" customWidth="1"/>
    <col min="23" max="16384" width="9.33203125" style="79"/>
  </cols>
  <sheetData>
    <row r="1" spans="1:21" ht="19.95" customHeight="1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1" ht="19.95" customHeight="1">
      <c r="A2" s="225" t="s">
        <v>101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1" ht="19.95" customHeight="1">
      <c r="A3" s="225" t="s">
        <v>198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1:21" ht="19.95" customHeight="1">
      <c r="A4" s="225" t="s">
        <v>58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</row>
    <row r="5" spans="1:21" s="144" customFormat="1" ht="19.95" customHeight="1">
      <c r="A5" s="226" t="s">
        <v>2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s="144" customFormat="1" ht="9" customHeight="1"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201"/>
      <c r="N6" s="111"/>
      <c r="O6" s="111"/>
      <c r="P6" s="111"/>
      <c r="Q6" s="111"/>
      <c r="R6" s="111"/>
      <c r="S6" s="111"/>
      <c r="T6" s="111"/>
      <c r="U6" s="112"/>
    </row>
    <row r="7" spans="1:21" s="144" customFormat="1" ht="19.95" customHeight="1">
      <c r="C7" s="229" t="s">
        <v>102</v>
      </c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</row>
    <row r="8" spans="1:21" s="145" customFormat="1" ht="19.95" customHeight="1">
      <c r="C8" s="114"/>
      <c r="D8" s="114"/>
      <c r="G8" s="223" t="s">
        <v>76</v>
      </c>
      <c r="H8" s="223"/>
      <c r="I8" s="223"/>
      <c r="J8" s="223"/>
      <c r="K8" s="223"/>
      <c r="L8" s="146"/>
      <c r="M8" s="119"/>
      <c r="N8" s="200"/>
      <c r="O8" s="230" t="s">
        <v>54</v>
      </c>
      <c r="P8" s="230"/>
      <c r="Q8" s="230"/>
      <c r="R8" s="230"/>
      <c r="S8" s="230"/>
      <c r="T8" s="146"/>
      <c r="U8" s="119"/>
    </row>
    <row r="9" spans="1:21" s="145" customFormat="1" ht="19.95" customHeight="1">
      <c r="B9" s="113"/>
      <c r="D9" s="119"/>
      <c r="G9" s="222" t="s">
        <v>51</v>
      </c>
      <c r="H9" s="222"/>
      <c r="I9" s="222"/>
      <c r="J9" s="119"/>
      <c r="K9" s="120" t="s">
        <v>78</v>
      </c>
      <c r="L9" s="113"/>
      <c r="N9" s="147"/>
      <c r="O9" s="121" t="s">
        <v>133</v>
      </c>
      <c r="Q9" s="121" t="s">
        <v>197</v>
      </c>
      <c r="R9" s="121"/>
      <c r="S9" s="114" t="s">
        <v>79</v>
      </c>
    </row>
    <row r="10" spans="1:21" s="145" customFormat="1" ht="19.95" customHeight="1">
      <c r="B10" s="113"/>
      <c r="C10" s="119" t="s">
        <v>81</v>
      </c>
      <c r="D10" s="114"/>
      <c r="E10" s="114" t="s">
        <v>82</v>
      </c>
      <c r="I10" s="123" t="s">
        <v>178</v>
      </c>
      <c r="L10" s="113"/>
      <c r="M10" s="113"/>
      <c r="N10" s="147"/>
      <c r="O10" s="121" t="s">
        <v>134</v>
      </c>
      <c r="Q10" s="121" t="s">
        <v>160</v>
      </c>
      <c r="R10" s="121"/>
      <c r="S10" s="114" t="s">
        <v>84</v>
      </c>
      <c r="U10" s="113" t="s">
        <v>77</v>
      </c>
    </row>
    <row r="11" spans="1:21" s="145" customFormat="1" ht="19.95" customHeight="1">
      <c r="B11" s="113"/>
      <c r="C11" s="114" t="s">
        <v>167</v>
      </c>
      <c r="D11" s="114"/>
      <c r="E11" s="114" t="s">
        <v>169</v>
      </c>
      <c r="G11" s="114" t="s">
        <v>83</v>
      </c>
      <c r="H11" s="119"/>
      <c r="I11" s="123" t="s">
        <v>168</v>
      </c>
      <c r="J11" s="119"/>
      <c r="K11" s="119"/>
      <c r="L11" s="114"/>
      <c r="M11" s="123" t="s">
        <v>178</v>
      </c>
      <c r="N11" s="121"/>
      <c r="O11" s="121" t="s">
        <v>170</v>
      </c>
      <c r="Q11" s="121" t="s">
        <v>171</v>
      </c>
      <c r="R11" s="121"/>
      <c r="S11" s="114" t="s">
        <v>88</v>
      </c>
      <c r="U11" s="113" t="s">
        <v>88</v>
      </c>
    </row>
    <row r="12" spans="1:21" s="145" customFormat="1" ht="19.95" customHeight="1">
      <c r="B12" s="113" t="s">
        <v>3</v>
      </c>
      <c r="C12" s="114" t="s">
        <v>94</v>
      </c>
      <c r="D12" s="114"/>
      <c r="E12" s="114" t="s">
        <v>168</v>
      </c>
      <c r="G12" s="114" t="s">
        <v>87</v>
      </c>
      <c r="H12" s="119"/>
      <c r="I12" s="119" t="s">
        <v>87</v>
      </c>
      <c r="J12" s="119"/>
      <c r="K12" s="119"/>
      <c r="L12" s="114"/>
      <c r="M12" s="123" t="s">
        <v>168</v>
      </c>
      <c r="N12" s="122"/>
      <c r="O12" s="121" t="s">
        <v>156</v>
      </c>
      <c r="P12" s="122"/>
      <c r="Q12" s="121" t="s">
        <v>162</v>
      </c>
      <c r="R12" s="121"/>
      <c r="S12" s="114" t="s">
        <v>80</v>
      </c>
      <c r="T12" s="122"/>
      <c r="U12" s="113" t="s">
        <v>80</v>
      </c>
    </row>
    <row r="13" spans="1:21" s="145" customFormat="1" ht="19.05" customHeight="1">
      <c r="C13" s="114"/>
      <c r="D13" s="114"/>
      <c r="E13" s="114"/>
      <c r="F13" s="114"/>
      <c r="G13" s="119"/>
      <c r="H13" s="119"/>
      <c r="I13" s="119"/>
      <c r="J13" s="119"/>
      <c r="K13" s="119"/>
      <c r="L13" s="114"/>
      <c r="M13" s="113"/>
      <c r="N13" s="122"/>
      <c r="O13" s="114"/>
      <c r="P13" s="122"/>
      <c r="Q13" s="121"/>
      <c r="R13" s="121"/>
      <c r="S13" s="114"/>
      <c r="T13" s="122"/>
      <c r="U13" s="113"/>
    </row>
    <row r="14" spans="1:21" s="144" customFormat="1" ht="19.95" customHeight="1">
      <c r="A14" s="122" t="s">
        <v>98</v>
      </c>
      <c r="B14" s="122"/>
      <c r="C14" s="129">
        <v>75000000</v>
      </c>
      <c r="D14" s="129"/>
      <c r="E14" s="129">
        <v>18742932</v>
      </c>
      <c r="F14" s="129"/>
      <c r="G14" s="129">
        <v>4200000</v>
      </c>
      <c r="H14" s="129"/>
      <c r="I14" s="155" t="s">
        <v>95</v>
      </c>
      <c r="J14" s="129"/>
      <c r="K14" s="129">
        <v>51904155</v>
      </c>
      <c r="L14" s="129"/>
      <c r="M14" s="205" t="s">
        <v>95</v>
      </c>
      <c r="N14" s="129"/>
      <c r="O14" s="205" t="s">
        <v>95</v>
      </c>
      <c r="P14" s="129"/>
      <c r="Q14" s="129">
        <v>-976613</v>
      </c>
      <c r="R14" s="129"/>
      <c r="S14" s="129">
        <f>SUM(O14:R14)</f>
        <v>-976613</v>
      </c>
      <c r="T14" s="129"/>
      <c r="U14" s="129">
        <f>SUM(C14:M14,S14)</f>
        <v>148870474</v>
      </c>
    </row>
    <row r="15" spans="1:21" s="144" customFormat="1" ht="19.95" customHeight="1">
      <c r="A15" s="122" t="s">
        <v>96</v>
      </c>
      <c r="B15" s="111"/>
      <c r="C15" s="129"/>
      <c r="D15" s="129"/>
      <c r="E15" s="129"/>
      <c r="F15" s="131"/>
      <c r="G15" s="129"/>
      <c r="H15" s="124"/>
      <c r="I15" s="155" t="s">
        <v>95</v>
      </c>
      <c r="J15" s="124"/>
      <c r="K15" s="129"/>
      <c r="L15" s="124"/>
      <c r="M15" s="205"/>
      <c r="N15" s="124"/>
      <c r="O15" s="205"/>
      <c r="P15" s="124"/>
      <c r="Q15" s="124"/>
      <c r="R15" s="124"/>
      <c r="S15" s="155"/>
      <c r="T15" s="124"/>
      <c r="U15" s="129"/>
    </row>
    <row r="16" spans="1:21" s="144" customFormat="1" ht="19.95" customHeight="1">
      <c r="A16" s="111" t="s">
        <v>172</v>
      </c>
      <c r="B16" s="10" t="s">
        <v>165</v>
      </c>
      <c r="C16" s="129">
        <v>25000000</v>
      </c>
      <c r="D16" s="129"/>
      <c r="E16" s="129">
        <v>215771375</v>
      </c>
      <c r="F16" s="131"/>
      <c r="G16" s="155" t="s">
        <v>95</v>
      </c>
      <c r="H16" s="124"/>
      <c r="I16" s="155" t="s">
        <v>95</v>
      </c>
      <c r="J16" s="124"/>
      <c r="K16" s="155" t="s">
        <v>95</v>
      </c>
      <c r="L16" s="124"/>
      <c r="M16" s="205" t="s">
        <v>95</v>
      </c>
      <c r="N16" s="124"/>
      <c r="O16" s="205" t="s">
        <v>95</v>
      </c>
      <c r="P16" s="124"/>
      <c r="Q16" s="205" t="s">
        <v>95</v>
      </c>
      <c r="R16" s="124"/>
      <c r="S16" s="155" t="s">
        <v>95</v>
      </c>
      <c r="T16" s="124"/>
      <c r="U16" s="129">
        <f>SUM(C16:M16,S16)</f>
        <v>240771375</v>
      </c>
    </row>
    <row r="17" spans="1:21" s="144" customFormat="1" ht="19.95" customHeight="1">
      <c r="A17" s="111" t="s">
        <v>173</v>
      </c>
      <c r="B17" s="10">
        <v>17</v>
      </c>
      <c r="C17" s="155" t="s">
        <v>95</v>
      </c>
      <c r="D17" s="129"/>
      <c r="E17" s="129">
        <v>0</v>
      </c>
      <c r="F17" s="131"/>
      <c r="G17" s="155" t="s">
        <v>95</v>
      </c>
      <c r="H17" s="124"/>
      <c r="I17" s="155" t="s">
        <v>95</v>
      </c>
      <c r="J17" s="124"/>
      <c r="K17" s="129">
        <v>-25500000</v>
      </c>
      <c r="L17" s="124"/>
      <c r="M17" s="205" t="s">
        <v>95</v>
      </c>
      <c r="N17" s="124"/>
      <c r="O17" s="205" t="s">
        <v>95</v>
      </c>
      <c r="P17" s="124"/>
      <c r="Q17" s="205" t="s">
        <v>95</v>
      </c>
      <c r="R17" s="124"/>
      <c r="S17" s="155" t="s">
        <v>95</v>
      </c>
      <c r="T17" s="124"/>
      <c r="U17" s="129">
        <f>SUM(C17:M17,S17)</f>
        <v>-25500000</v>
      </c>
    </row>
    <row r="18" spans="1:21" s="144" customFormat="1" ht="19.95" customHeight="1">
      <c r="A18" s="111" t="s">
        <v>174</v>
      </c>
      <c r="B18" s="111"/>
      <c r="C18" s="155" t="s">
        <v>95</v>
      </c>
      <c r="D18" s="155"/>
      <c r="E18" s="155">
        <v>0</v>
      </c>
      <c r="F18" s="131"/>
      <c r="G18" s="155" t="s">
        <v>95</v>
      </c>
      <c r="H18" s="124"/>
      <c r="I18" s="155" t="s">
        <v>95</v>
      </c>
      <c r="J18" s="124"/>
      <c r="K18" s="126">
        <v>5119590</v>
      </c>
      <c r="L18" s="124"/>
      <c r="M18" s="205" t="s">
        <v>95</v>
      </c>
      <c r="N18" s="124"/>
      <c r="O18" s="205" t="s">
        <v>95</v>
      </c>
      <c r="P18" s="124"/>
      <c r="Q18" s="206" t="s">
        <v>95</v>
      </c>
      <c r="R18" s="124"/>
      <c r="S18" s="155" t="s">
        <v>95</v>
      </c>
      <c r="T18" s="124"/>
      <c r="U18" s="129">
        <f>SUM(C18:M18,S18)</f>
        <v>5119590</v>
      </c>
    </row>
    <row r="19" spans="1:21" s="144" customFormat="1" ht="19.95" customHeight="1">
      <c r="A19" s="122" t="s">
        <v>97</v>
      </c>
      <c r="B19" s="111"/>
      <c r="C19" s="174">
        <f>SUM(C16:C18)</f>
        <v>25000000</v>
      </c>
      <c r="D19" s="155"/>
      <c r="E19" s="174">
        <f>SUM(E16:E18)</f>
        <v>215771375</v>
      </c>
      <c r="F19" s="131"/>
      <c r="G19" s="174" t="s">
        <v>95</v>
      </c>
      <c r="H19" s="124"/>
      <c r="I19" s="174" t="s">
        <v>95</v>
      </c>
      <c r="J19" s="124"/>
      <c r="K19" s="174">
        <f>SUM(K16:K18)</f>
        <v>-20380410</v>
      </c>
      <c r="L19" s="124"/>
      <c r="M19" s="174" t="s">
        <v>95</v>
      </c>
      <c r="N19" s="155"/>
      <c r="O19" s="174" t="s">
        <v>95</v>
      </c>
      <c r="P19" s="124"/>
      <c r="Q19" s="205" t="s">
        <v>95</v>
      </c>
      <c r="R19" s="124"/>
      <c r="S19" s="174" t="s">
        <v>95</v>
      </c>
      <c r="T19" s="124"/>
      <c r="U19" s="174">
        <f>SUM(U16:U18)</f>
        <v>220390965</v>
      </c>
    </row>
    <row r="20" spans="1:21" s="144" customFormat="1" ht="19.95" customHeight="1" thickBot="1">
      <c r="A20" s="122" t="s">
        <v>163</v>
      </c>
      <c r="B20" s="122"/>
      <c r="C20" s="172">
        <f>SUM(C19,C14)</f>
        <v>100000000</v>
      </c>
      <c r="D20" s="138"/>
      <c r="E20" s="172">
        <f>SUM(E19,E14)</f>
        <v>234514307</v>
      </c>
      <c r="F20" s="131"/>
      <c r="G20" s="172">
        <f>SUM(G19,G14)</f>
        <v>4200000</v>
      </c>
      <c r="H20" s="124"/>
      <c r="I20" s="172" t="s">
        <v>95</v>
      </c>
      <c r="J20" s="124"/>
      <c r="K20" s="172">
        <f>SUM(K19,K14)</f>
        <v>31523745</v>
      </c>
      <c r="L20" s="124"/>
      <c r="M20" s="172" t="s">
        <v>95</v>
      </c>
      <c r="N20" s="155"/>
      <c r="O20" s="172" t="s">
        <v>95</v>
      </c>
      <c r="P20" s="124"/>
      <c r="Q20" s="172">
        <f>SUM(Q19,Q14)</f>
        <v>-976613</v>
      </c>
      <c r="R20" s="124"/>
      <c r="S20" s="172">
        <f>SUM(S19,S14)</f>
        <v>-976613</v>
      </c>
      <c r="T20" s="124"/>
      <c r="U20" s="172">
        <f>SUM(U19,U14)</f>
        <v>369261439</v>
      </c>
    </row>
    <row r="21" spans="1:21" s="144" customFormat="1" ht="19.95" customHeight="1" thickTop="1">
      <c r="C21" s="134"/>
      <c r="D21" s="124"/>
      <c r="E21" s="125"/>
      <c r="F21" s="149"/>
      <c r="G21" s="149"/>
      <c r="H21" s="149"/>
      <c r="I21" s="149"/>
      <c r="J21" s="149"/>
      <c r="K21" s="149"/>
      <c r="L21" s="124"/>
      <c r="M21" s="202"/>
      <c r="N21" s="125"/>
      <c r="O21" s="125"/>
      <c r="P21" s="124"/>
      <c r="Q21" s="125"/>
      <c r="R21" s="124"/>
      <c r="S21" s="125"/>
      <c r="T21" s="124"/>
      <c r="U21" s="134"/>
    </row>
    <row r="22" spans="1:21" s="144" customFormat="1" ht="19.95" customHeight="1">
      <c r="A22" s="122" t="s">
        <v>152</v>
      </c>
      <c r="B22" s="122"/>
      <c r="C22" s="129">
        <v>100000000</v>
      </c>
      <c r="D22" s="129"/>
      <c r="E22" s="129">
        <v>234514307</v>
      </c>
      <c r="F22" s="129"/>
      <c r="G22" s="129">
        <v>7000000</v>
      </c>
      <c r="H22" s="129"/>
      <c r="I22" s="155" t="s">
        <v>95</v>
      </c>
      <c r="J22" s="129"/>
      <c r="K22" s="129">
        <v>79385162</v>
      </c>
      <c r="L22" s="129"/>
      <c r="M22" s="155" t="s">
        <v>95</v>
      </c>
      <c r="N22" s="129"/>
      <c r="O22" s="129">
        <v>-544700</v>
      </c>
      <c r="P22" s="129"/>
      <c r="Q22" s="129">
        <v>-1550906</v>
      </c>
      <c r="R22" s="129"/>
      <c r="S22" s="129">
        <f>SUM(O22,Q22)</f>
        <v>-2095606</v>
      </c>
      <c r="T22" s="129"/>
      <c r="U22" s="129">
        <f>SUM(S22,C22:K22)</f>
        <v>418803863</v>
      </c>
    </row>
    <row r="23" spans="1:21" s="144" customFormat="1" ht="19.95" customHeight="1">
      <c r="A23" s="122" t="s">
        <v>96</v>
      </c>
      <c r="B23" s="111"/>
      <c r="C23" s="129"/>
      <c r="D23" s="129"/>
      <c r="E23" s="129"/>
      <c r="F23" s="131"/>
      <c r="G23" s="129"/>
      <c r="H23" s="124"/>
      <c r="I23" s="129"/>
      <c r="J23" s="124"/>
      <c r="K23" s="129"/>
      <c r="L23" s="124"/>
      <c r="M23" s="203"/>
      <c r="N23" s="124"/>
      <c r="O23" s="129"/>
      <c r="P23" s="124"/>
      <c r="Q23" s="124"/>
      <c r="R23" s="124"/>
      <c r="S23" s="129"/>
      <c r="T23" s="124"/>
      <c r="U23" s="148"/>
    </row>
    <row r="24" spans="1:21" s="144" customFormat="1" ht="19.95" customHeight="1">
      <c r="A24" s="132" t="s">
        <v>177</v>
      </c>
      <c r="B24" s="10">
        <v>16</v>
      </c>
      <c r="C24" s="155" t="s">
        <v>95</v>
      </c>
      <c r="D24" s="129"/>
      <c r="E24" s="155" t="s">
        <v>95</v>
      </c>
      <c r="F24" s="131"/>
      <c r="G24" s="155" t="s">
        <v>95</v>
      </c>
      <c r="H24" s="124"/>
      <c r="I24" s="129">
        <f>+'BS(2)'!I37</f>
        <v>743626</v>
      </c>
      <c r="J24" s="124"/>
      <c r="K24" s="129">
        <f>-I24</f>
        <v>-743626</v>
      </c>
      <c r="L24" s="133"/>
      <c r="M24" s="155">
        <f>+'BS(2)'!I39</f>
        <v>-743626</v>
      </c>
      <c r="N24" s="124"/>
      <c r="O24" s="155" t="s">
        <v>95</v>
      </c>
      <c r="P24" s="124"/>
      <c r="Q24" s="155" t="s">
        <v>95</v>
      </c>
      <c r="R24" s="124"/>
      <c r="S24" s="155" t="s">
        <v>95</v>
      </c>
      <c r="T24" s="124"/>
      <c r="U24" s="129">
        <f>SUM(S24,C24:M24)</f>
        <v>-743626</v>
      </c>
    </row>
    <row r="25" spans="1:21" s="144" customFormat="1" ht="19.95" customHeight="1">
      <c r="A25" s="111" t="s">
        <v>174</v>
      </c>
      <c r="B25" s="111"/>
      <c r="C25" s="155" t="s">
        <v>95</v>
      </c>
      <c r="D25" s="129"/>
      <c r="E25" s="155" t="s">
        <v>95</v>
      </c>
      <c r="F25" s="131"/>
      <c r="G25" s="155" t="s">
        <v>95</v>
      </c>
      <c r="H25" s="124"/>
      <c r="I25" s="155" t="s">
        <v>95</v>
      </c>
      <c r="J25" s="124"/>
      <c r="K25" s="129">
        <f>'PL (3M)'!H39</f>
        <v>6212729</v>
      </c>
      <c r="L25" s="133"/>
      <c r="M25" s="203" t="s">
        <v>95</v>
      </c>
      <c r="N25" s="124"/>
      <c r="O25" s="155" t="s">
        <v>95</v>
      </c>
      <c r="P25" s="124"/>
      <c r="Q25" s="155" t="s">
        <v>95</v>
      </c>
      <c r="R25" s="124"/>
      <c r="S25" s="173" t="s">
        <v>95</v>
      </c>
      <c r="T25" s="124"/>
      <c r="U25" s="148">
        <f>SUM(S25,C25:M25)</f>
        <v>6212729</v>
      </c>
    </row>
    <row r="26" spans="1:21" s="144" customFormat="1" ht="19.95" customHeight="1">
      <c r="A26" s="122" t="s">
        <v>97</v>
      </c>
      <c r="B26" s="111"/>
      <c r="C26" s="174" t="s">
        <v>95</v>
      </c>
      <c r="D26" s="155"/>
      <c r="E26" s="174" t="s">
        <v>95</v>
      </c>
      <c r="F26" s="131"/>
      <c r="G26" s="174" t="s">
        <v>95</v>
      </c>
      <c r="H26" s="124"/>
      <c r="I26" s="174">
        <f>SUM(I24:I25)</f>
        <v>743626</v>
      </c>
      <c r="J26" s="124"/>
      <c r="K26" s="174">
        <f>SUM(K24:K25)</f>
        <v>5469103</v>
      </c>
      <c r="L26" s="124"/>
      <c r="M26" s="174">
        <f>SUM(M24:M25)</f>
        <v>-743626</v>
      </c>
      <c r="N26" s="155"/>
      <c r="O26" s="174" t="s">
        <v>95</v>
      </c>
      <c r="P26" s="124"/>
      <c r="Q26" s="174" t="s">
        <v>95</v>
      </c>
      <c r="R26" s="124"/>
      <c r="S26" s="174" t="s">
        <v>95</v>
      </c>
      <c r="T26" s="124"/>
      <c r="U26" s="174">
        <f>SUM(U24:U25)</f>
        <v>5469103</v>
      </c>
    </row>
    <row r="27" spans="1:21" s="144" customFormat="1" ht="19.95" customHeight="1" thickBot="1">
      <c r="A27" s="122" t="s">
        <v>164</v>
      </c>
      <c r="B27" s="122"/>
      <c r="C27" s="172">
        <f>SUM(C22,C26)</f>
        <v>100000000</v>
      </c>
      <c r="D27" s="138"/>
      <c r="E27" s="172">
        <f>SUM(E22,E26)</f>
        <v>234514307</v>
      </c>
      <c r="F27" s="131"/>
      <c r="G27" s="172">
        <f>SUM(G22,G26)</f>
        <v>7000000</v>
      </c>
      <c r="H27" s="124"/>
      <c r="I27" s="172">
        <f>SUM(I22,I26)</f>
        <v>743626</v>
      </c>
      <c r="J27" s="124"/>
      <c r="K27" s="172">
        <f>SUM(K22,K26)</f>
        <v>84854265</v>
      </c>
      <c r="L27" s="124"/>
      <c r="M27" s="172">
        <f>SUM(M22,M26)</f>
        <v>-743626</v>
      </c>
      <c r="N27" s="155"/>
      <c r="O27" s="172">
        <f>SUM(O22,O26)</f>
        <v>-544700</v>
      </c>
      <c r="P27" s="124"/>
      <c r="Q27" s="172">
        <f>SUM(Q22,Q26)</f>
        <v>-1550906</v>
      </c>
      <c r="R27" s="124"/>
      <c r="S27" s="172">
        <f>SUM(S22,S26)</f>
        <v>-2095606</v>
      </c>
      <c r="T27" s="124"/>
      <c r="U27" s="172">
        <f>SUM(U22,U26)</f>
        <v>424272966</v>
      </c>
    </row>
    <row r="28" spans="1:21" s="144" customFormat="1" ht="19.95" customHeight="1" thickTop="1">
      <c r="M28" s="145"/>
      <c r="U28" s="150"/>
    </row>
    <row r="36" spans="1:1" ht="19.95" customHeight="1">
      <c r="A36" s="80" t="s">
        <v>28</v>
      </c>
    </row>
  </sheetData>
  <mergeCells count="9">
    <mergeCell ref="G9:I9"/>
    <mergeCell ref="G8:K8"/>
    <mergeCell ref="A1:U1"/>
    <mergeCell ref="A2:U2"/>
    <mergeCell ref="A3:U3"/>
    <mergeCell ref="A4:U4"/>
    <mergeCell ref="A5:U5"/>
    <mergeCell ref="O8:S8"/>
    <mergeCell ref="C7:U7"/>
  </mergeCells>
  <pageMargins left="0.8" right="0.4" top="1" bottom="0.6" header="0.5" footer="0.3"/>
  <pageSetup paperSize="9" scale="70" firstPageNumber="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A1:IA110"/>
  <sheetViews>
    <sheetView tabSelected="1" zoomScale="104" zoomScaleNormal="104" zoomScaleSheetLayoutView="100" zoomScalePageLayoutView="55" workbookViewId="0">
      <selection activeCell="A95" sqref="A95"/>
    </sheetView>
  </sheetViews>
  <sheetFormatPr defaultColWidth="9.33203125" defaultRowHeight="19.95" customHeight="1"/>
  <cols>
    <col min="1" max="1" width="59.21875" style="44" bestFit="1" customWidth="1"/>
    <col min="2" max="2" width="1" style="44" customWidth="1"/>
    <col min="3" max="3" width="6.44140625" style="47" bestFit="1" customWidth="1"/>
    <col min="4" max="4" width="15" style="47" bestFit="1" customWidth="1"/>
    <col min="5" max="5" width="1.109375" style="47" customWidth="1"/>
    <col min="6" max="6" width="14.21875" style="46" bestFit="1" customWidth="1"/>
    <col min="7" max="7" width="1.44140625" style="46" customWidth="1"/>
    <col min="8" max="8" width="15" style="45" bestFit="1" customWidth="1"/>
    <col min="9" max="9" width="1.44140625" style="45" customWidth="1"/>
    <col min="10" max="10" width="14.21875" style="45" bestFit="1" customWidth="1"/>
    <col min="11" max="11" width="1.44140625" style="44" customWidth="1"/>
    <col min="12" max="12" width="15.6640625" style="77" bestFit="1" customWidth="1"/>
    <col min="13" max="13" width="14" style="77" bestFit="1" customWidth="1"/>
    <col min="14" max="16384" width="9.33203125" style="44"/>
  </cols>
  <sheetData>
    <row r="1" spans="1:13" ht="19.95" customHeight="1">
      <c r="A1" s="231" t="s">
        <v>0</v>
      </c>
      <c r="B1" s="231"/>
      <c r="C1" s="212"/>
      <c r="D1" s="212"/>
      <c r="E1" s="212"/>
      <c r="F1" s="212"/>
      <c r="G1" s="212"/>
      <c r="H1" s="212"/>
      <c r="I1" s="212"/>
      <c r="J1" s="212"/>
    </row>
    <row r="2" spans="1:13" ht="19.95" customHeight="1">
      <c r="A2" s="212" t="s">
        <v>103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3" ht="19.95" customHeight="1">
      <c r="A3" s="232" t="s">
        <v>149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3" ht="19.95" customHeight="1">
      <c r="A4" s="232" t="s">
        <v>58</v>
      </c>
      <c r="B4" s="232"/>
      <c r="C4" s="232"/>
      <c r="D4" s="232"/>
      <c r="E4" s="232"/>
      <c r="F4" s="232"/>
      <c r="G4" s="232"/>
      <c r="H4" s="232"/>
      <c r="I4" s="232"/>
      <c r="J4" s="232"/>
    </row>
    <row r="5" spans="1:13" ht="19.95" customHeight="1">
      <c r="A5" s="214" t="s">
        <v>104</v>
      </c>
      <c r="B5" s="214"/>
      <c r="C5" s="214"/>
      <c r="D5" s="214"/>
      <c r="E5" s="214"/>
      <c r="F5" s="214"/>
      <c r="G5" s="214"/>
      <c r="H5" s="214"/>
      <c r="I5" s="214"/>
      <c r="J5" s="214"/>
    </row>
    <row r="6" spans="1:13" ht="9" customHeight="1">
      <c r="C6" s="25"/>
      <c r="D6" s="25"/>
      <c r="E6" s="25"/>
      <c r="F6" s="15"/>
      <c r="G6" s="15"/>
      <c r="H6" s="234"/>
      <c r="I6" s="234"/>
      <c r="J6" s="234"/>
    </row>
    <row r="7" spans="1:13" s="51" customFormat="1" ht="19.95" customHeight="1">
      <c r="D7" s="215" t="s">
        <v>4</v>
      </c>
      <c r="E7" s="215"/>
      <c r="F7" s="215"/>
      <c r="G7" s="215"/>
      <c r="H7" s="212" t="s">
        <v>5</v>
      </c>
      <c r="I7" s="212"/>
      <c r="J7" s="212"/>
      <c r="L7" s="77"/>
      <c r="M7" s="77"/>
    </row>
    <row r="8" spans="1:13" s="51" customFormat="1" ht="19.95" customHeight="1">
      <c r="C8" s="23"/>
      <c r="D8" s="215" t="s">
        <v>6</v>
      </c>
      <c r="E8" s="215"/>
      <c r="F8" s="215"/>
      <c r="G8" s="215"/>
      <c r="H8" s="212" t="str">
        <f>D8</f>
        <v>FINANCIAL  STATEMENTS</v>
      </c>
      <c r="I8" s="212"/>
      <c r="J8" s="212"/>
      <c r="L8" s="77"/>
      <c r="M8" s="77"/>
    </row>
    <row r="9" spans="1:13" s="51" customFormat="1" ht="19.95" customHeight="1">
      <c r="A9" s="29"/>
      <c r="B9" s="29"/>
      <c r="C9" s="16" t="s">
        <v>3</v>
      </c>
      <c r="D9" s="16">
        <v>2026</v>
      </c>
      <c r="E9" s="29"/>
      <c r="F9" s="16">
        <v>2025</v>
      </c>
      <c r="G9" s="32"/>
      <c r="H9" s="16">
        <v>2026</v>
      </c>
      <c r="I9" s="29"/>
      <c r="J9" s="16">
        <v>2025</v>
      </c>
      <c r="L9" s="77"/>
      <c r="M9" s="77"/>
    </row>
    <row r="10" spans="1:13" s="51" customFormat="1" ht="19.95" customHeight="1">
      <c r="A10" s="64" t="s">
        <v>105</v>
      </c>
      <c r="B10" s="64"/>
      <c r="C10" s="50"/>
      <c r="D10" s="50"/>
      <c r="E10" s="50"/>
      <c r="F10" s="29"/>
      <c r="G10" s="49"/>
      <c r="H10" s="48"/>
      <c r="I10" s="48"/>
      <c r="J10" s="48"/>
      <c r="L10" s="77"/>
      <c r="M10" s="77"/>
    </row>
    <row r="11" spans="1:13" s="51" customFormat="1" ht="19.95" customHeight="1">
      <c r="A11" s="29" t="s">
        <v>187</v>
      </c>
      <c r="B11" s="29"/>
      <c r="C11" s="29"/>
      <c r="D11" s="68">
        <f>+'PL (3M)'!D29</f>
        <v>-6736379</v>
      </c>
      <c r="E11" s="156"/>
      <c r="F11" s="68">
        <v>2152027</v>
      </c>
      <c r="G11" s="157"/>
      <c r="H11" s="68">
        <f>+'PL (3M)'!H29</f>
        <v>6212729</v>
      </c>
      <c r="I11" s="68"/>
      <c r="J11" s="68">
        <v>5119590</v>
      </c>
      <c r="L11" s="77"/>
      <c r="M11" s="77"/>
    </row>
    <row r="12" spans="1:13" s="51" customFormat="1" ht="19.95" customHeight="1">
      <c r="A12" s="65" t="s">
        <v>106</v>
      </c>
      <c r="B12" s="29"/>
      <c r="C12" s="29"/>
      <c r="D12" s="157"/>
      <c r="E12" s="156"/>
      <c r="F12" s="157"/>
      <c r="G12" s="157"/>
      <c r="H12" s="157"/>
      <c r="I12" s="68"/>
      <c r="J12" s="68"/>
      <c r="L12" s="77"/>
      <c r="M12" s="77"/>
    </row>
    <row r="13" spans="1:13" s="51" customFormat="1" ht="19.95" customHeight="1">
      <c r="A13" s="57" t="s">
        <v>199</v>
      </c>
      <c r="B13" s="57"/>
      <c r="C13" s="29"/>
      <c r="D13" s="157">
        <v>-322532</v>
      </c>
      <c r="E13" s="166"/>
      <c r="F13" s="157">
        <v>999250</v>
      </c>
      <c r="G13" s="157"/>
      <c r="H13" s="157">
        <v>1413981</v>
      </c>
      <c r="I13" s="68"/>
      <c r="J13" s="68">
        <v>1015735</v>
      </c>
      <c r="L13" s="77"/>
      <c r="M13" s="77"/>
    </row>
    <row r="14" spans="1:13" s="51" customFormat="1" ht="19.95" customHeight="1">
      <c r="A14" s="57" t="s">
        <v>107</v>
      </c>
      <c r="B14" s="57"/>
      <c r="C14" s="50"/>
      <c r="D14" s="157">
        <v>2763575</v>
      </c>
      <c r="E14" s="167"/>
      <c r="F14" s="157">
        <v>2897344</v>
      </c>
      <c r="G14" s="157"/>
      <c r="H14" s="157">
        <v>2730880</v>
      </c>
      <c r="I14" s="68"/>
      <c r="J14" s="68">
        <v>2896287</v>
      </c>
      <c r="L14" s="77"/>
      <c r="M14" s="77"/>
    </row>
    <row r="15" spans="1:13" s="51" customFormat="1" ht="19.95" customHeight="1">
      <c r="A15" s="57" t="s">
        <v>108</v>
      </c>
      <c r="B15" s="57"/>
      <c r="C15" s="50">
        <v>12</v>
      </c>
      <c r="D15" s="68">
        <v>2178686</v>
      </c>
      <c r="E15" s="167"/>
      <c r="F15" s="68">
        <v>888252</v>
      </c>
      <c r="G15" s="157"/>
      <c r="H15" s="68">
        <v>821888</v>
      </c>
      <c r="I15" s="68"/>
      <c r="J15" s="68">
        <v>888252</v>
      </c>
      <c r="L15" s="77"/>
      <c r="M15" s="77"/>
    </row>
    <row r="16" spans="1:13" s="51" customFormat="1" ht="19.95" customHeight="1">
      <c r="A16" s="57" t="s">
        <v>109</v>
      </c>
      <c r="B16" s="57"/>
      <c r="D16" s="157">
        <v>-1016</v>
      </c>
      <c r="E16" s="158"/>
      <c r="F16" s="176">
        <v>0</v>
      </c>
      <c r="G16" s="157"/>
      <c r="H16" s="157">
        <v>-1016</v>
      </c>
      <c r="I16" s="68"/>
      <c r="J16" s="157">
        <v>-46998</v>
      </c>
      <c r="L16" s="77"/>
      <c r="M16" s="77"/>
    </row>
    <row r="17" spans="1:13" s="51" customFormat="1" ht="19.95" customHeight="1">
      <c r="A17" s="57" t="s">
        <v>142</v>
      </c>
      <c r="B17" s="57"/>
      <c r="C17" s="50"/>
      <c r="D17" s="87">
        <v>-332040</v>
      </c>
      <c r="E17" s="158"/>
      <c r="F17" s="87">
        <v>-57473</v>
      </c>
      <c r="G17" s="157"/>
      <c r="H17" s="87">
        <v>-204602</v>
      </c>
      <c r="I17" s="68"/>
      <c r="J17" s="87">
        <v>-57473</v>
      </c>
      <c r="L17" s="77"/>
      <c r="M17" s="77"/>
    </row>
    <row r="18" spans="1:13" s="51" customFormat="1" ht="19.95" customHeight="1">
      <c r="A18" s="57" t="s">
        <v>144</v>
      </c>
      <c r="B18" s="54"/>
      <c r="D18" s="159"/>
      <c r="E18" s="159"/>
      <c r="F18" s="159"/>
      <c r="G18" s="159"/>
      <c r="H18" s="159"/>
      <c r="I18" s="159"/>
      <c r="J18" s="159"/>
      <c r="L18" s="77"/>
      <c r="M18" s="77"/>
    </row>
    <row r="19" spans="1:13" s="51" customFormat="1" ht="19.95" customHeight="1">
      <c r="A19" s="54" t="s">
        <v>132</v>
      </c>
      <c r="B19" s="54"/>
      <c r="C19" s="50">
        <v>9</v>
      </c>
      <c r="D19" s="157">
        <v>-213344</v>
      </c>
      <c r="E19" s="68"/>
      <c r="F19" s="176">
        <v>0</v>
      </c>
      <c r="H19" s="157">
        <v>-188189</v>
      </c>
      <c r="J19" s="176">
        <v>0</v>
      </c>
      <c r="L19" s="77"/>
      <c r="M19" s="77"/>
    </row>
    <row r="20" spans="1:13" s="51" customFormat="1" ht="19.95" customHeight="1">
      <c r="A20" s="57" t="s">
        <v>140</v>
      </c>
      <c r="B20" s="54"/>
      <c r="C20" s="50"/>
      <c r="D20" s="87">
        <v>-38987</v>
      </c>
      <c r="E20" s="158"/>
      <c r="F20" s="87">
        <v>-28187</v>
      </c>
      <c r="G20" s="157"/>
      <c r="H20" s="87">
        <v>-38987</v>
      </c>
      <c r="I20" s="68"/>
      <c r="J20" s="87">
        <v>-28187</v>
      </c>
      <c r="L20" s="77"/>
      <c r="M20" s="77"/>
    </row>
    <row r="21" spans="1:13" s="51" customFormat="1" ht="19.95" customHeight="1">
      <c r="A21" s="57" t="s">
        <v>143</v>
      </c>
      <c r="B21" s="57"/>
      <c r="C21" s="152"/>
      <c r="D21" s="87">
        <v>430050</v>
      </c>
      <c r="E21" s="158"/>
      <c r="F21" s="87">
        <v>1321246</v>
      </c>
      <c r="G21" s="157"/>
      <c r="H21" s="87">
        <v>430050</v>
      </c>
      <c r="I21" s="68"/>
      <c r="J21" s="87">
        <v>1321246</v>
      </c>
      <c r="L21" s="77"/>
      <c r="M21" s="77"/>
    </row>
    <row r="22" spans="1:13" s="51" customFormat="1" ht="19.95" customHeight="1">
      <c r="A22" s="57" t="s">
        <v>110</v>
      </c>
      <c r="B22" s="57"/>
      <c r="C22" s="50"/>
      <c r="D22" s="87">
        <v>605255</v>
      </c>
      <c r="E22" s="158"/>
      <c r="F22" s="87">
        <v>939275</v>
      </c>
      <c r="G22" s="157"/>
      <c r="H22" s="87">
        <v>605255</v>
      </c>
      <c r="I22" s="68"/>
      <c r="J22" s="87">
        <v>1139205</v>
      </c>
      <c r="L22" s="77"/>
      <c r="M22" s="77"/>
    </row>
    <row r="23" spans="1:13" s="51" customFormat="1" ht="19.95" customHeight="1">
      <c r="A23" s="57" t="s">
        <v>146</v>
      </c>
      <c r="B23" s="57"/>
      <c r="C23" s="50"/>
      <c r="D23" s="87">
        <v>876772</v>
      </c>
      <c r="E23" s="158"/>
      <c r="F23" s="87">
        <v>694885</v>
      </c>
      <c r="G23" s="157"/>
      <c r="H23" s="87">
        <v>705734</v>
      </c>
      <c r="I23" s="68"/>
      <c r="J23" s="87">
        <v>625449</v>
      </c>
      <c r="L23" s="77"/>
      <c r="M23" s="77"/>
    </row>
    <row r="24" spans="1:13" s="51" customFormat="1" ht="19.95" customHeight="1">
      <c r="A24" s="29" t="s">
        <v>188</v>
      </c>
      <c r="B24" s="29"/>
      <c r="C24" s="29"/>
      <c r="D24" s="177">
        <f>SUM(D11:D23)</f>
        <v>-789960</v>
      </c>
      <c r="E24" s="29"/>
      <c r="F24" s="177">
        <f>SUM(F11:F23)</f>
        <v>9806619</v>
      </c>
      <c r="G24" s="55"/>
      <c r="H24" s="177">
        <f>SUM(H11:H23)</f>
        <v>12487723</v>
      </c>
      <c r="I24" s="70"/>
      <c r="J24" s="177">
        <f>SUM(J11:J23)</f>
        <v>12873106</v>
      </c>
      <c r="L24" s="77"/>
      <c r="M24" s="77"/>
    </row>
    <row r="25" spans="1:13" s="51" customFormat="1" ht="19.95" customHeight="1">
      <c r="A25" s="65" t="s">
        <v>111</v>
      </c>
      <c r="B25" s="65"/>
      <c r="C25" s="29"/>
      <c r="D25" s="6"/>
      <c r="E25" s="29"/>
      <c r="F25" s="7"/>
      <c r="G25" s="7"/>
      <c r="H25" s="6"/>
      <c r="I25" s="6"/>
      <c r="J25" s="6"/>
      <c r="L25" s="77"/>
      <c r="M25" s="77"/>
    </row>
    <row r="26" spans="1:13" s="51" customFormat="1" ht="19.95" customHeight="1">
      <c r="A26" s="29" t="s">
        <v>112</v>
      </c>
      <c r="B26" s="29"/>
      <c r="C26" s="29"/>
      <c r="D26" s="6"/>
      <c r="E26" s="29"/>
      <c r="F26" s="7"/>
      <c r="G26" s="7"/>
      <c r="H26" s="6"/>
      <c r="I26" s="6"/>
      <c r="J26" s="6"/>
      <c r="L26" s="77"/>
      <c r="M26" s="77"/>
    </row>
    <row r="27" spans="1:13" s="51" customFormat="1" ht="19.95" customHeight="1">
      <c r="A27" s="57" t="s">
        <v>113</v>
      </c>
      <c r="B27" s="57"/>
      <c r="C27" s="29"/>
      <c r="D27" s="157">
        <v>13211006</v>
      </c>
      <c r="E27" s="29"/>
      <c r="F27" s="157">
        <v>9564524</v>
      </c>
      <c r="G27" s="7"/>
      <c r="H27" s="157">
        <v>12561607</v>
      </c>
      <c r="I27" s="6"/>
      <c r="J27" s="157">
        <v>9574156</v>
      </c>
      <c r="L27" s="77"/>
      <c r="M27" s="77"/>
    </row>
    <row r="28" spans="1:13" s="51" customFormat="1" ht="19.95" customHeight="1">
      <c r="A28" s="57" t="s">
        <v>13</v>
      </c>
      <c r="B28" s="57"/>
      <c r="C28" s="29"/>
      <c r="D28" s="157">
        <v>185231</v>
      </c>
      <c r="E28" s="29"/>
      <c r="F28" s="157">
        <v>-1053430</v>
      </c>
      <c r="G28" s="7"/>
      <c r="H28" s="157">
        <v>747928</v>
      </c>
      <c r="I28" s="6"/>
      <c r="J28" s="157">
        <v>-1053430</v>
      </c>
      <c r="L28" s="77"/>
      <c r="M28" s="77"/>
    </row>
    <row r="29" spans="1:13" s="51" customFormat="1" ht="19.95" customHeight="1">
      <c r="A29" s="57" t="s">
        <v>14</v>
      </c>
      <c r="B29" s="57"/>
      <c r="C29" s="29"/>
      <c r="D29" s="157">
        <v>228483</v>
      </c>
      <c r="E29" s="29"/>
      <c r="F29" s="157">
        <v>18164</v>
      </c>
      <c r="G29" s="7"/>
      <c r="H29" s="157">
        <v>228483</v>
      </c>
      <c r="I29" s="6"/>
      <c r="J29" s="157">
        <v>18164</v>
      </c>
      <c r="L29" s="77"/>
      <c r="M29" s="77"/>
    </row>
    <row r="30" spans="1:13" s="51" customFormat="1" ht="19.95" customHeight="1">
      <c r="A30" s="57" t="s">
        <v>16</v>
      </c>
      <c r="B30" s="57"/>
      <c r="C30" s="29"/>
      <c r="D30" s="68">
        <v>135695</v>
      </c>
      <c r="E30" s="29"/>
      <c r="F30" s="68">
        <v>-509278</v>
      </c>
      <c r="G30" s="7"/>
      <c r="H30" s="68">
        <v>323583</v>
      </c>
      <c r="I30" s="6"/>
      <c r="J30" s="68">
        <v>-478616</v>
      </c>
      <c r="L30" s="77"/>
      <c r="M30" s="77"/>
    </row>
    <row r="31" spans="1:13" s="51" customFormat="1" ht="19.95" customHeight="1">
      <c r="A31" s="57" t="s">
        <v>25</v>
      </c>
      <c r="B31" s="57"/>
      <c r="C31" s="29"/>
      <c r="D31" s="68">
        <v>-378311</v>
      </c>
      <c r="E31" s="68"/>
      <c r="F31" s="176">
        <v>0</v>
      </c>
      <c r="G31" s="7"/>
      <c r="H31" s="68">
        <v>-378311</v>
      </c>
      <c r="I31" s="6"/>
      <c r="J31" s="176">
        <v>0</v>
      </c>
      <c r="L31" s="77"/>
      <c r="M31" s="77"/>
    </row>
    <row r="32" spans="1:13" s="51" customFormat="1" ht="19.95" customHeight="1">
      <c r="A32" s="29" t="s">
        <v>145</v>
      </c>
      <c r="B32" s="29"/>
      <c r="C32" s="29"/>
      <c r="D32" s="6"/>
      <c r="E32" s="29"/>
      <c r="F32" s="7"/>
      <c r="G32" s="7"/>
      <c r="H32" s="6"/>
      <c r="I32" s="6"/>
      <c r="J32" s="6"/>
      <c r="L32" s="77"/>
      <c r="M32" s="77"/>
    </row>
    <row r="33" spans="1:13" s="51" customFormat="1" ht="19.95" customHeight="1">
      <c r="A33" s="57" t="s">
        <v>32</v>
      </c>
      <c r="B33" s="57"/>
      <c r="C33" s="29"/>
      <c r="D33" s="157">
        <v>-7777714</v>
      </c>
      <c r="E33" s="29"/>
      <c r="F33" s="157">
        <v>334685</v>
      </c>
      <c r="G33" s="7"/>
      <c r="H33" s="157">
        <v>-6859108</v>
      </c>
      <c r="I33" s="6"/>
      <c r="J33" s="157">
        <v>95689</v>
      </c>
      <c r="L33" s="77"/>
      <c r="M33" s="77"/>
    </row>
    <row r="34" spans="1:13" s="51" customFormat="1" ht="19.95" customHeight="1">
      <c r="A34" s="57" t="s">
        <v>33</v>
      </c>
      <c r="B34" s="57"/>
      <c r="C34" s="29"/>
      <c r="D34" s="75">
        <v>-605420</v>
      </c>
      <c r="E34" s="29"/>
      <c r="F34" s="75">
        <v>1744734</v>
      </c>
      <c r="G34" s="7"/>
      <c r="H34" s="75">
        <v>-607156</v>
      </c>
      <c r="I34" s="6"/>
      <c r="J34" s="75">
        <v>1744734</v>
      </c>
      <c r="L34" s="77"/>
      <c r="M34" s="77"/>
    </row>
    <row r="35" spans="1:13" s="51" customFormat="1" ht="19.95" customHeight="1">
      <c r="A35" s="29" t="s">
        <v>200</v>
      </c>
      <c r="B35" s="29"/>
      <c r="C35" s="29"/>
      <c r="D35" s="178">
        <f>SUM(D24:D34)</f>
        <v>4209010</v>
      </c>
      <c r="E35" s="29"/>
      <c r="F35" s="178">
        <f>SUM(F24:F34)</f>
        <v>19906018</v>
      </c>
      <c r="G35" s="179"/>
      <c r="H35" s="178">
        <f>SUM(H24:H34)</f>
        <v>18504749</v>
      </c>
      <c r="I35" s="180"/>
      <c r="J35" s="178">
        <f>SUM(J24:J34)</f>
        <v>22773803</v>
      </c>
      <c r="L35" s="77"/>
      <c r="M35" s="77"/>
    </row>
    <row r="36" spans="1:13" s="51" customFormat="1" ht="19.95" customHeight="1">
      <c r="A36" s="57" t="s">
        <v>114</v>
      </c>
      <c r="B36" s="57"/>
      <c r="C36" s="50"/>
      <c r="D36" s="68">
        <v>-1692112</v>
      </c>
      <c r="E36" s="50"/>
      <c r="F36" s="68">
        <v>-1255623</v>
      </c>
      <c r="G36" s="179"/>
      <c r="H36" s="68">
        <v>-1639204</v>
      </c>
      <c r="I36" s="180"/>
      <c r="J36" s="68">
        <v>-1255623</v>
      </c>
      <c r="L36" s="77"/>
      <c r="M36" s="77"/>
    </row>
    <row r="37" spans="1:13" s="51" customFormat="1" ht="19.95" customHeight="1">
      <c r="A37" s="58" t="s">
        <v>201</v>
      </c>
      <c r="B37" s="59"/>
      <c r="C37" s="29"/>
      <c r="D37" s="181">
        <f>SUM(D35:D36)</f>
        <v>2516898</v>
      </c>
      <c r="E37" s="29"/>
      <c r="F37" s="181">
        <f>SUM(F35:F36)</f>
        <v>18650395</v>
      </c>
      <c r="G37" s="179"/>
      <c r="H37" s="181">
        <f>SUM(H35:H36)</f>
        <v>16865545</v>
      </c>
      <c r="I37" s="180"/>
      <c r="J37" s="181">
        <f>SUM(J35:J36)</f>
        <v>21518180</v>
      </c>
      <c r="L37" s="77"/>
      <c r="M37" s="77"/>
    </row>
    <row r="38" spans="1:13" s="51" customFormat="1" ht="19.95" customHeight="1">
      <c r="A38" s="59"/>
      <c r="B38" s="59"/>
      <c r="C38" s="29"/>
      <c r="D38" s="29"/>
      <c r="E38" s="29"/>
      <c r="F38" s="7"/>
      <c r="G38" s="7"/>
      <c r="H38" s="7"/>
      <c r="I38" s="7"/>
      <c r="J38" s="7"/>
      <c r="L38" s="77"/>
      <c r="M38" s="77"/>
    </row>
    <row r="39" spans="1:13" s="51" customFormat="1" ht="19.95" customHeight="1">
      <c r="A39" s="59"/>
      <c r="B39" s="59"/>
      <c r="C39" s="29"/>
      <c r="D39" s="29"/>
      <c r="E39" s="29"/>
      <c r="F39" s="7"/>
      <c r="G39" s="7"/>
      <c r="H39" s="7"/>
      <c r="I39" s="7"/>
      <c r="J39" s="7"/>
      <c r="L39" s="77"/>
      <c r="M39" s="77"/>
    </row>
    <row r="40" spans="1:13" s="51" customFormat="1" ht="19.95" customHeight="1">
      <c r="A40" s="59"/>
      <c r="B40" s="59"/>
      <c r="C40" s="29"/>
      <c r="D40" s="29"/>
      <c r="E40" s="29"/>
      <c r="F40" s="7"/>
      <c r="G40" s="7"/>
      <c r="H40" s="7"/>
      <c r="I40" s="7"/>
      <c r="J40" s="7"/>
      <c r="L40" s="77"/>
      <c r="M40" s="77"/>
    </row>
    <row r="41" spans="1:13" s="51" customFormat="1" ht="19.95" customHeight="1">
      <c r="A41" s="59"/>
      <c r="B41" s="59"/>
      <c r="C41" s="29"/>
      <c r="D41" s="29"/>
      <c r="E41" s="29"/>
      <c r="F41" s="7"/>
      <c r="G41" s="7"/>
      <c r="H41" s="7"/>
      <c r="I41" s="7"/>
      <c r="J41" s="7"/>
      <c r="L41" s="77"/>
      <c r="M41" s="77"/>
    </row>
    <row r="43" spans="1:13" s="51" customFormat="1" ht="19.95" customHeight="1">
      <c r="A43" s="59"/>
      <c r="B43" s="59"/>
      <c r="C43" s="29"/>
      <c r="D43" s="29"/>
      <c r="E43" s="29"/>
      <c r="F43" s="7"/>
      <c r="G43" s="7"/>
      <c r="H43" s="7"/>
      <c r="I43" s="7"/>
      <c r="J43" s="7"/>
      <c r="L43" s="77"/>
      <c r="M43" s="77"/>
    </row>
    <row r="44" spans="1:13" s="51" customFormat="1" ht="19.95" customHeight="1">
      <c r="A44" s="59"/>
      <c r="B44" s="59"/>
      <c r="C44" s="29"/>
      <c r="D44" s="29"/>
      <c r="E44" s="29"/>
      <c r="F44" s="7"/>
      <c r="G44" s="7"/>
      <c r="H44" s="7"/>
      <c r="I44" s="7"/>
      <c r="J44" s="7"/>
      <c r="L44" s="77"/>
      <c r="M44" s="77"/>
    </row>
    <row r="45" spans="1:13" s="51" customFormat="1" ht="19.95" customHeight="1">
      <c r="A45" s="59"/>
      <c r="B45" s="59"/>
      <c r="C45" s="29"/>
      <c r="D45" s="29"/>
      <c r="E45" s="29"/>
      <c r="F45" s="7"/>
      <c r="G45" s="7"/>
      <c r="H45" s="7"/>
      <c r="I45" s="7"/>
      <c r="J45" s="7"/>
      <c r="L45" s="77"/>
      <c r="M45" s="77"/>
    </row>
    <row r="46" spans="1:13" s="51" customFormat="1" ht="19.95" customHeight="1">
      <c r="A46" s="59"/>
      <c r="B46" s="59"/>
      <c r="C46" s="29"/>
      <c r="D46" s="29"/>
      <c r="E46" s="29"/>
      <c r="F46" s="7"/>
      <c r="G46" s="7"/>
      <c r="H46" s="7"/>
      <c r="I46" s="7"/>
      <c r="J46" s="7"/>
      <c r="L46" s="77"/>
      <c r="M46" s="77"/>
    </row>
    <row r="47" spans="1:13" s="51" customFormat="1" ht="19.95" customHeight="1">
      <c r="A47" s="59"/>
      <c r="B47" s="59"/>
      <c r="C47" s="29"/>
      <c r="D47" s="29"/>
      <c r="E47" s="29"/>
      <c r="F47" s="7"/>
      <c r="G47" s="7"/>
      <c r="H47" s="7"/>
      <c r="I47" s="7"/>
      <c r="J47" s="7"/>
      <c r="L47" s="77"/>
      <c r="M47" s="77"/>
    </row>
    <row r="48" spans="1:13" s="51" customFormat="1" ht="19.95" customHeight="1">
      <c r="A48" s="59"/>
      <c r="B48" s="59"/>
      <c r="C48" s="29"/>
      <c r="D48" s="29"/>
      <c r="E48" s="29"/>
      <c r="F48" s="7"/>
      <c r="G48" s="7"/>
      <c r="H48" s="7"/>
      <c r="I48" s="7"/>
      <c r="J48" s="7"/>
      <c r="L48" s="77"/>
      <c r="M48" s="77"/>
    </row>
    <row r="49" spans="1:13" s="51" customFormat="1" ht="19.95" customHeight="1">
      <c r="A49" s="59"/>
      <c r="B49" s="59"/>
      <c r="C49" s="29"/>
      <c r="D49" s="29"/>
      <c r="E49" s="29"/>
      <c r="F49" s="7"/>
      <c r="G49" s="7"/>
      <c r="H49" s="7"/>
      <c r="I49" s="7"/>
      <c r="J49" s="7"/>
      <c r="L49" s="77"/>
      <c r="M49" s="77"/>
    </row>
    <row r="50" spans="1:13" s="51" customFormat="1" ht="19.95" customHeight="1">
      <c r="A50" s="59"/>
      <c r="B50" s="59"/>
      <c r="C50" s="29"/>
      <c r="D50" s="29"/>
      <c r="E50" s="29"/>
      <c r="F50" s="7"/>
      <c r="G50" s="7"/>
      <c r="H50" s="7"/>
      <c r="I50" s="7"/>
      <c r="J50" s="7"/>
      <c r="L50" s="77"/>
      <c r="M50" s="77"/>
    </row>
    <row r="51" spans="1:13" s="51" customFormat="1" ht="19.95" customHeight="1">
      <c r="A51" s="59"/>
      <c r="B51" s="59"/>
      <c r="C51" s="29"/>
      <c r="D51" s="29"/>
      <c r="E51" s="29"/>
      <c r="F51" s="7"/>
      <c r="G51" s="7"/>
      <c r="H51" s="7"/>
      <c r="I51" s="7"/>
      <c r="J51" s="7"/>
      <c r="L51" s="77"/>
      <c r="M51" s="77"/>
    </row>
    <row r="52" spans="1:13" s="51" customFormat="1" ht="19.95" customHeight="1">
      <c r="A52" s="59"/>
      <c r="B52" s="59"/>
      <c r="C52" s="29"/>
      <c r="D52" s="29"/>
      <c r="E52" s="29"/>
      <c r="F52" s="7"/>
      <c r="G52" s="7"/>
      <c r="H52" s="7"/>
      <c r="I52" s="7"/>
      <c r="J52" s="7"/>
      <c r="L52" s="77"/>
      <c r="M52" s="77"/>
    </row>
    <row r="53" spans="1:13" s="51" customFormat="1" ht="19.95" customHeight="1">
      <c r="A53" s="151"/>
      <c r="B53" s="59"/>
      <c r="C53" s="29"/>
      <c r="D53" s="29"/>
      <c r="E53" s="29"/>
      <c r="F53" s="7"/>
      <c r="G53" s="7"/>
      <c r="H53" s="7"/>
      <c r="I53" s="7"/>
      <c r="J53" s="7"/>
      <c r="L53" s="77"/>
      <c r="M53" s="77"/>
    </row>
    <row r="54" spans="1:13" s="51" customFormat="1" ht="19.95" customHeight="1">
      <c r="A54" s="59"/>
      <c r="B54" s="59"/>
      <c r="C54" s="29"/>
      <c r="D54" s="29"/>
      <c r="E54" s="29"/>
      <c r="F54" s="7"/>
      <c r="G54" s="7"/>
      <c r="H54" s="7"/>
      <c r="I54" s="7"/>
      <c r="J54" s="7"/>
      <c r="L54" s="77"/>
      <c r="M54" s="77"/>
    </row>
    <row r="55" spans="1:13" s="51" customFormat="1" ht="19.95" customHeight="1">
      <c r="A55" s="29" t="s">
        <v>28</v>
      </c>
      <c r="B55" s="59"/>
      <c r="C55" s="29"/>
      <c r="D55" s="29"/>
      <c r="E55" s="29"/>
      <c r="F55" s="207"/>
      <c r="G55" s="207"/>
      <c r="H55" s="207"/>
      <c r="I55" s="207"/>
      <c r="J55" s="207"/>
      <c r="L55" s="77"/>
      <c r="M55" s="77"/>
    </row>
    <row r="56" spans="1:13" ht="19.95" customHeight="1">
      <c r="A56" s="231" t="s">
        <v>0</v>
      </c>
      <c r="B56" s="212"/>
      <c r="C56" s="212"/>
      <c r="D56" s="212"/>
      <c r="E56" s="212"/>
      <c r="F56" s="212"/>
      <c r="G56" s="212"/>
      <c r="H56" s="212"/>
      <c r="I56" s="212"/>
      <c r="J56" s="212"/>
    </row>
    <row r="57" spans="1:13" ht="19.95" customHeight="1">
      <c r="A57" s="212" t="s">
        <v>115</v>
      </c>
      <c r="B57" s="212"/>
      <c r="C57" s="212"/>
      <c r="D57" s="212"/>
      <c r="E57" s="212"/>
      <c r="F57" s="212"/>
      <c r="G57" s="212"/>
      <c r="H57" s="212"/>
      <c r="I57" s="212"/>
      <c r="J57" s="212"/>
    </row>
    <row r="58" spans="1:13" ht="19.95" customHeight="1">
      <c r="A58" s="232" t="s">
        <v>149</v>
      </c>
      <c r="B58" s="232"/>
      <c r="C58" s="232"/>
      <c r="D58" s="232"/>
      <c r="E58" s="232"/>
      <c r="F58" s="232"/>
      <c r="G58" s="232"/>
      <c r="H58" s="232"/>
      <c r="I58" s="232"/>
      <c r="J58" s="232"/>
    </row>
    <row r="59" spans="1:13" ht="19.95" customHeight="1">
      <c r="A59" s="232" t="s">
        <v>58</v>
      </c>
      <c r="B59" s="232"/>
      <c r="C59" s="232"/>
      <c r="D59" s="232"/>
      <c r="E59" s="232"/>
      <c r="F59" s="232"/>
      <c r="G59" s="232"/>
      <c r="H59" s="232"/>
      <c r="I59" s="232"/>
      <c r="J59" s="232"/>
    </row>
    <row r="60" spans="1:13" ht="19.95" customHeight="1">
      <c r="A60" s="214" t="s">
        <v>104</v>
      </c>
      <c r="B60" s="214"/>
      <c r="C60" s="214"/>
      <c r="D60" s="214"/>
      <c r="E60" s="214"/>
      <c r="F60" s="214"/>
      <c r="G60" s="214"/>
      <c r="H60" s="214"/>
      <c r="I60" s="214"/>
      <c r="J60" s="214"/>
    </row>
    <row r="61" spans="1:13" ht="9" customHeight="1">
      <c r="A61" s="51"/>
      <c r="B61" s="51"/>
      <c r="C61" s="23"/>
      <c r="D61" s="23"/>
      <c r="E61" s="23"/>
      <c r="F61" s="24"/>
      <c r="G61" s="24"/>
      <c r="H61" s="233"/>
      <c r="I61" s="233"/>
      <c r="J61" s="233"/>
    </row>
    <row r="62" spans="1:13" s="51" customFormat="1" ht="19.95" customHeight="1">
      <c r="F62" s="82"/>
      <c r="G62" s="82"/>
      <c r="H62" s="212" t="s">
        <v>5</v>
      </c>
      <c r="I62" s="212"/>
      <c r="J62" s="212"/>
      <c r="L62" s="77"/>
      <c r="M62" s="77"/>
    </row>
    <row r="63" spans="1:13" s="51" customFormat="1" ht="19.95" customHeight="1">
      <c r="C63" s="23"/>
      <c r="D63" s="215" t="s">
        <v>6</v>
      </c>
      <c r="E63" s="215"/>
      <c r="F63" s="215"/>
      <c r="G63" s="215"/>
      <c r="H63" s="212" t="str">
        <f>D63</f>
        <v>FINANCIAL  STATEMENTS</v>
      </c>
      <c r="I63" s="212"/>
      <c r="J63" s="212"/>
      <c r="L63" s="77"/>
      <c r="M63" s="77"/>
    </row>
    <row r="64" spans="1:13" s="51" customFormat="1" ht="19.95" customHeight="1">
      <c r="A64" s="29"/>
      <c r="B64" s="29"/>
      <c r="C64" s="13" t="s">
        <v>3</v>
      </c>
      <c r="D64" s="16">
        <v>2026</v>
      </c>
      <c r="E64" s="29"/>
      <c r="F64" s="16">
        <v>2025</v>
      </c>
      <c r="G64" s="32"/>
      <c r="H64" s="16">
        <v>2026</v>
      </c>
      <c r="I64" s="29"/>
      <c r="J64" s="16">
        <v>2025</v>
      </c>
      <c r="L64" s="77"/>
      <c r="M64" s="77"/>
    </row>
    <row r="65" spans="1:235" s="51" customFormat="1" ht="19.95" customHeight="1">
      <c r="A65" s="64" t="s">
        <v>116</v>
      </c>
      <c r="B65" s="64"/>
      <c r="C65" s="62"/>
      <c r="D65" s="62"/>
      <c r="E65" s="62"/>
      <c r="F65" s="55"/>
      <c r="G65" s="55"/>
      <c r="H65" s="56"/>
      <c r="I65" s="55"/>
      <c r="J65" s="55"/>
      <c r="L65" s="77"/>
      <c r="M65" s="77"/>
    </row>
    <row r="66" spans="1:235" s="51" customFormat="1" ht="19.95" customHeight="1">
      <c r="A66" s="57" t="s">
        <v>109</v>
      </c>
      <c r="B66" s="57"/>
      <c r="C66" s="50"/>
      <c r="D66" s="87">
        <v>613</v>
      </c>
      <c r="E66" s="87"/>
      <c r="F66" s="209" t="s">
        <v>95</v>
      </c>
      <c r="G66" s="160"/>
      <c r="H66" s="87">
        <v>613</v>
      </c>
      <c r="I66" s="68"/>
      <c r="J66" s="68">
        <v>46998</v>
      </c>
      <c r="L66" s="77"/>
      <c r="M66" s="77"/>
    </row>
    <row r="67" spans="1:235" s="51" customFormat="1" ht="19.95" customHeight="1">
      <c r="A67" s="57" t="s">
        <v>117</v>
      </c>
      <c r="B67" s="57"/>
      <c r="C67" s="50">
        <v>9</v>
      </c>
      <c r="D67" s="68">
        <v>-204360000</v>
      </c>
      <c r="E67" s="161"/>
      <c r="F67" s="68">
        <v>-17000000</v>
      </c>
      <c r="G67" s="68"/>
      <c r="H67" s="68">
        <v>-138650000</v>
      </c>
      <c r="I67" s="68"/>
      <c r="J67" s="68">
        <v>-17000000</v>
      </c>
      <c r="L67" s="77"/>
      <c r="M67" s="77"/>
    </row>
    <row r="68" spans="1:235" s="51" customFormat="1" ht="19.95" customHeight="1">
      <c r="A68" s="57" t="s">
        <v>118</v>
      </c>
      <c r="B68" s="57"/>
      <c r="C68" s="50"/>
      <c r="D68" s="68">
        <v>205846909</v>
      </c>
      <c r="E68" s="161"/>
      <c r="F68" s="68">
        <v>28106699</v>
      </c>
      <c r="G68" s="68"/>
      <c r="H68" s="68">
        <v>123650955</v>
      </c>
      <c r="I68" s="159"/>
      <c r="J68" s="68">
        <v>28106699</v>
      </c>
      <c r="L68" s="77"/>
      <c r="M68" s="77"/>
    </row>
    <row r="69" spans="1:235" s="51" customFormat="1" ht="19.95" customHeight="1">
      <c r="A69" s="57" t="s">
        <v>119</v>
      </c>
      <c r="B69" s="57"/>
      <c r="C69" s="50">
        <v>11</v>
      </c>
      <c r="D69" s="209" t="s">
        <v>95</v>
      </c>
      <c r="E69" s="161"/>
      <c r="F69" s="68">
        <v>-12500000</v>
      </c>
      <c r="G69" s="68"/>
      <c r="H69" s="209" t="s">
        <v>95</v>
      </c>
      <c r="I69" s="68"/>
      <c r="J69" s="68">
        <v>-12500000</v>
      </c>
      <c r="L69" s="77"/>
      <c r="M69" s="77"/>
    </row>
    <row r="70" spans="1:235" s="51" customFormat="1" ht="19.95" customHeight="1">
      <c r="A70" s="57" t="s">
        <v>135</v>
      </c>
      <c r="B70" s="57"/>
      <c r="C70" s="50">
        <v>19</v>
      </c>
      <c r="D70" s="209" t="s">
        <v>95</v>
      </c>
      <c r="E70" s="161"/>
      <c r="F70" s="209" t="s">
        <v>95</v>
      </c>
      <c r="G70" s="68"/>
      <c r="H70" s="209" t="s">
        <v>95</v>
      </c>
      <c r="I70" s="159"/>
      <c r="J70" s="87">
        <v>-1486246</v>
      </c>
      <c r="L70" s="77"/>
      <c r="M70" s="77"/>
    </row>
    <row r="71" spans="1:235" s="51" customFormat="1" ht="19.95" customHeight="1">
      <c r="A71" s="57" t="s">
        <v>120</v>
      </c>
      <c r="B71" s="57"/>
      <c r="C71" s="50"/>
      <c r="D71" s="68">
        <v>-612716</v>
      </c>
      <c r="E71" s="161"/>
      <c r="F71" s="68">
        <v>-642240</v>
      </c>
      <c r="G71" s="68"/>
      <c r="H71" s="87">
        <v>-483071</v>
      </c>
      <c r="I71" s="68"/>
      <c r="J71" s="68">
        <v>-642240</v>
      </c>
      <c r="L71" s="77"/>
      <c r="M71" s="77"/>
    </row>
    <row r="72" spans="1:235" s="51" customFormat="1" ht="19.95" customHeight="1">
      <c r="A72" s="57" t="s">
        <v>121</v>
      </c>
      <c r="B72" s="57"/>
      <c r="C72" s="50"/>
      <c r="D72" s="87">
        <v>39009</v>
      </c>
      <c r="E72" s="161"/>
      <c r="F72" s="87">
        <v>29904</v>
      </c>
      <c r="G72" s="68"/>
      <c r="H72" s="87">
        <v>39009</v>
      </c>
      <c r="I72" s="159"/>
      <c r="J72" s="87">
        <v>29904</v>
      </c>
      <c r="L72" s="77"/>
      <c r="M72" s="77"/>
    </row>
    <row r="73" spans="1:235" s="51" customFormat="1" ht="19.95" customHeight="1">
      <c r="A73" s="57" t="s">
        <v>122</v>
      </c>
      <c r="B73" s="57"/>
      <c r="C73" s="50"/>
      <c r="D73" s="68">
        <v>-1583868</v>
      </c>
      <c r="E73" s="161"/>
      <c r="F73" s="68">
        <v>-4863219</v>
      </c>
      <c r="G73" s="68"/>
      <c r="H73" s="87" t="s">
        <v>95</v>
      </c>
      <c r="I73" s="68"/>
      <c r="J73" s="68">
        <v>-4863219</v>
      </c>
      <c r="L73" s="77"/>
      <c r="M73" s="77"/>
    </row>
    <row r="74" spans="1:235" s="51" customFormat="1" ht="19.95" customHeight="1">
      <c r="A74" s="58" t="s">
        <v>123</v>
      </c>
      <c r="B74" s="59"/>
      <c r="C74" s="50"/>
      <c r="D74" s="88">
        <f>SUM(D66:D73)</f>
        <v>-670053</v>
      </c>
      <c r="E74" s="68"/>
      <c r="F74" s="88">
        <f>SUM(F66:F73)</f>
        <v>-6868856</v>
      </c>
      <c r="G74" s="68"/>
      <c r="H74" s="88">
        <f>SUM(H66:H73)</f>
        <v>-15442494</v>
      </c>
      <c r="I74" s="68"/>
      <c r="J74" s="88">
        <f>SUM(J66:J73)</f>
        <v>-8308104</v>
      </c>
      <c r="L74" s="77"/>
      <c r="M74" s="77"/>
    </row>
    <row r="75" spans="1:235" s="51" customFormat="1" ht="19.95" customHeight="1">
      <c r="A75" s="29"/>
      <c r="B75" s="29"/>
      <c r="C75" s="50"/>
      <c r="D75" s="8"/>
      <c r="E75" s="50"/>
      <c r="F75" s="8"/>
      <c r="G75" s="8"/>
      <c r="H75" s="8"/>
      <c r="I75" s="6"/>
      <c r="J75" s="8"/>
      <c r="L75" s="77"/>
      <c r="M75" s="77"/>
    </row>
    <row r="76" spans="1:235" s="51" customFormat="1" ht="19.95" customHeight="1">
      <c r="A76" s="64" t="s">
        <v>124</v>
      </c>
      <c r="B76" s="64"/>
      <c r="C76" s="62"/>
      <c r="D76" s="63"/>
      <c r="E76" s="62"/>
      <c r="F76" s="63"/>
      <c r="G76" s="8"/>
      <c r="H76" s="8"/>
      <c r="I76" s="6"/>
      <c r="J76" s="8"/>
      <c r="L76" s="77"/>
      <c r="M76" s="77"/>
    </row>
    <row r="77" spans="1:235" s="51" customFormat="1" ht="19.95" customHeight="1">
      <c r="A77" s="57" t="s">
        <v>125</v>
      </c>
      <c r="B77" s="76"/>
      <c r="C77" s="50"/>
      <c r="D77" s="68"/>
      <c r="E77" s="68"/>
      <c r="F77" s="68"/>
      <c r="G77" s="68"/>
      <c r="H77" s="68"/>
      <c r="I77" s="68"/>
      <c r="J77" s="68"/>
      <c r="K77" s="60"/>
      <c r="L77" s="78"/>
      <c r="M77" s="78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  <c r="HU77" s="60"/>
      <c r="HV77" s="60"/>
      <c r="HW77" s="60"/>
      <c r="HX77" s="60"/>
      <c r="HY77" s="60"/>
      <c r="HZ77" s="60"/>
      <c r="IA77" s="60"/>
    </row>
    <row r="78" spans="1:235" s="51" customFormat="1" ht="19.95" customHeight="1">
      <c r="A78" s="54" t="s">
        <v>34</v>
      </c>
      <c r="B78" s="76"/>
      <c r="C78" s="50"/>
      <c r="D78" s="176">
        <v>0</v>
      </c>
      <c r="E78" s="68"/>
      <c r="F78" s="68">
        <v>10000000</v>
      </c>
      <c r="G78" s="68"/>
      <c r="H78" s="176">
        <v>0</v>
      </c>
      <c r="I78" s="68"/>
      <c r="J78" s="68">
        <v>10000000</v>
      </c>
      <c r="K78" s="60"/>
      <c r="L78" s="78"/>
      <c r="M78" s="78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  <c r="HU78" s="60"/>
      <c r="HV78" s="60"/>
      <c r="HW78" s="60"/>
      <c r="HX78" s="60"/>
      <c r="HY78" s="60"/>
      <c r="HZ78" s="60"/>
      <c r="IA78" s="60"/>
    </row>
    <row r="79" spans="1:235" s="51" customFormat="1" ht="19.95" customHeight="1">
      <c r="A79" s="57" t="s">
        <v>126</v>
      </c>
      <c r="B79" s="76"/>
      <c r="C79" s="50"/>
      <c r="D79" s="68"/>
      <c r="E79" s="68"/>
      <c r="F79" s="157"/>
      <c r="G79" s="68"/>
      <c r="H79" s="68"/>
      <c r="I79" s="68"/>
      <c r="J79" s="68"/>
      <c r="K79" s="60"/>
      <c r="L79" s="78"/>
      <c r="M79" s="78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</row>
    <row r="80" spans="1:235" s="51" customFormat="1" ht="19.95" customHeight="1">
      <c r="A80" s="54" t="s">
        <v>34</v>
      </c>
      <c r="B80" s="76"/>
      <c r="C80" s="50"/>
      <c r="D80" s="176">
        <v>0</v>
      </c>
      <c r="E80" s="68"/>
      <c r="F80" s="68">
        <v>-2514000</v>
      </c>
      <c r="G80" s="68"/>
      <c r="H80" s="176">
        <v>0</v>
      </c>
      <c r="I80" s="68"/>
      <c r="J80" s="68">
        <v>-2514000</v>
      </c>
      <c r="K80" s="60"/>
      <c r="L80" s="78"/>
      <c r="M80" s="78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  <c r="HU80" s="60"/>
      <c r="HV80" s="60"/>
      <c r="HW80" s="60"/>
      <c r="HX80" s="60"/>
      <c r="HY80" s="60"/>
      <c r="HZ80" s="60"/>
      <c r="IA80" s="60"/>
    </row>
    <row r="81" spans="1:235" s="51" customFormat="1" ht="19.95" customHeight="1">
      <c r="A81" s="57" t="s">
        <v>127</v>
      </c>
      <c r="B81" s="76"/>
      <c r="C81" s="50">
        <v>19</v>
      </c>
      <c r="D81" s="176">
        <v>0</v>
      </c>
      <c r="E81" s="68"/>
      <c r="F81" s="176">
        <v>0</v>
      </c>
      <c r="G81" s="68"/>
      <c r="H81" s="176">
        <v>0</v>
      </c>
      <c r="I81" s="68"/>
      <c r="J81" s="87">
        <v>-1216067</v>
      </c>
      <c r="K81" s="60"/>
      <c r="L81" s="78"/>
      <c r="M81" s="78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  <c r="HU81" s="60"/>
      <c r="HV81" s="60"/>
      <c r="HW81" s="60"/>
      <c r="HX81" s="60"/>
      <c r="HY81" s="60"/>
      <c r="HZ81" s="60"/>
      <c r="IA81" s="60"/>
    </row>
    <row r="82" spans="1:235" s="51" customFormat="1" ht="19.95" customHeight="1">
      <c r="A82" s="61" t="s">
        <v>128</v>
      </c>
      <c r="B82" s="76"/>
      <c r="C82" s="50"/>
      <c r="D82" s="68">
        <v>-1700835</v>
      </c>
      <c r="E82" s="68"/>
      <c r="F82" s="68">
        <v>-1504770</v>
      </c>
      <c r="G82" s="68"/>
      <c r="H82" s="68">
        <v>-1700835</v>
      </c>
      <c r="I82" s="68"/>
      <c r="J82" s="68">
        <v>-1504770</v>
      </c>
      <c r="K82" s="60"/>
      <c r="L82" s="78"/>
      <c r="M82" s="78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  <c r="HU82" s="60"/>
      <c r="HV82" s="60"/>
      <c r="HW82" s="60"/>
      <c r="HX82" s="60"/>
      <c r="HY82" s="60"/>
      <c r="HZ82" s="60"/>
      <c r="IA82" s="60"/>
    </row>
    <row r="83" spans="1:235" s="51" customFormat="1" ht="19.95" customHeight="1">
      <c r="A83" s="61" t="s">
        <v>129</v>
      </c>
      <c r="B83" s="76"/>
      <c r="C83" s="50"/>
      <c r="D83" s="68">
        <v>-605255</v>
      </c>
      <c r="E83" s="68"/>
      <c r="F83" s="68">
        <v>-958084</v>
      </c>
      <c r="G83" s="68"/>
      <c r="H83" s="68">
        <v>-605255</v>
      </c>
      <c r="I83" s="68"/>
      <c r="J83" s="68">
        <v>-1158014</v>
      </c>
      <c r="K83" s="60"/>
      <c r="L83" s="78"/>
      <c r="M83" s="78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  <c r="HU83" s="60"/>
      <c r="HV83" s="60"/>
      <c r="HW83" s="60"/>
      <c r="HX83" s="60"/>
      <c r="HY83" s="60"/>
      <c r="HZ83" s="60"/>
      <c r="IA83" s="60"/>
    </row>
    <row r="84" spans="1:235" s="51" customFormat="1" ht="19.95" customHeight="1">
      <c r="A84" s="61" t="s">
        <v>100</v>
      </c>
      <c r="B84" s="76"/>
      <c r="C84" s="50">
        <v>17</v>
      </c>
      <c r="D84" s="176">
        <v>0</v>
      </c>
      <c r="E84" s="68"/>
      <c r="F84" s="68">
        <v>-25500000</v>
      </c>
      <c r="G84" s="68"/>
      <c r="H84" s="176">
        <v>0</v>
      </c>
      <c r="I84" s="68"/>
      <c r="J84" s="68">
        <v>-25500000</v>
      </c>
      <c r="K84" s="60"/>
      <c r="L84" s="78"/>
      <c r="M84" s="78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  <c r="HU84" s="60"/>
      <c r="HV84" s="60"/>
      <c r="HW84" s="60"/>
      <c r="HX84" s="60"/>
      <c r="HY84" s="60"/>
      <c r="HZ84" s="60"/>
      <c r="IA84" s="60"/>
    </row>
    <row r="85" spans="1:235" s="51" customFormat="1" ht="19.95" customHeight="1">
      <c r="A85" s="57" t="s">
        <v>147</v>
      </c>
      <c r="B85" s="76"/>
      <c r="C85" s="50">
        <v>15.1</v>
      </c>
      <c r="D85" s="176">
        <v>0</v>
      </c>
      <c r="E85" s="68"/>
      <c r="F85" s="68">
        <v>249518750</v>
      </c>
      <c r="G85" s="68"/>
      <c r="H85" s="176">
        <v>0</v>
      </c>
      <c r="I85" s="68"/>
      <c r="J85" s="68">
        <v>249518750</v>
      </c>
      <c r="K85" s="60"/>
      <c r="L85" s="78"/>
      <c r="M85" s="78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</row>
    <row r="86" spans="1:235" s="51" customFormat="1" ht="19.95" customHeight="1">
      <c r="A86" s="57" t="s">
        <v>202</v>
      </c>
      <c r="B86" s="76"/>
      <c r="C86" s="50">
        <v>16</v>
      </c>
      <c r="D86" s="68">
        <v>-743626</v>
      </c>
      <c r="E86" s="68"/>
      <c r="F86" s="176">
        <v>0</v>
      </c>
      <c r="G86" s="68"/>
      <c r="H86" s="68">
        <v>-743626</v>
      </c>
      <c r="I86" s="68"/>
      <c r="J86" s="176">
        <v>0</v>
      </c>
      <c r="K86" s="60"/>
      <c r="L86" s="78"/>
      <c r="M86" s="78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</row>
    <row r="87" spans="1:235" s="51" customFormat="1" ht="19.95" customHeight="1">
      <c r="A87" s="58" t="s">
        <v>203</v>
      </c>
      <c r="B87" s="59"/>
      <c r="C87" s="50"/>
      <c r="D87" s="88">
        <f>SUM(D77:D86)</f>
        <v>-3049716</v>
      </c>
      <c r="E87" s="50"/>
      <c r="F87" s="88">
        <f>SUM(F77:F86)</f>
        <v>229041896</v>
      </c>
      <c r="G87" s="9"/>
      <c r="H87" s="88">
        <f>SUM(H77:H86)</f>
        <v>-3049716</v>
      </c>
      <c r="I87" s="9"/>
      <c r="J87" s="88">
        <f>SUM(J77:J86)</f>
        <v>227625899</v>
      </c>
      <c r="L87" s="77"/>
      <c r="M87" s="77"/>
    </row>
    <row r="88" spans="1:235" s="51" customFormat="1" ht="19.95" customHeight="1">
      <c r="A88" s="29" t="s">
        <v>148</v>
      </c>
      <c r="B88" s="29"/>
      <c r="C88" s="50"/>
      <c r="D88" s="68">
        <f>+D87+D74+D37</f>
        <v>-1202871</v>
      </c>
      <c r="E88" s="50"/>
      <c r="F88" s="68">
        <f>+F87+F74+F37</f>
        <v>240823435</v>
      </c>
      <c r="G88" s="68"/>
      <c r="H88" s="68">
        <f>+H87+H74+H37</f>
        <v>-1626665</v>
      </c>
      <c r="I88" s="6"/>
      <c r="J88" s="68">
        <f>+J87+J74+J37</f>
        <v>240835975</v>
      </c>
      <c r="L88" s="77"/>
      <c r="M88" s="77"/>
    </row>
    <row r="89" spans="1:235" s="51" customFormat="1" ht="19.95" customHeight="1">
      <c r="A89" s="29" t="s">
        <v>130</v>
      </c>
      <c r="B89" s="29"/>
      <c r="C89" s="50"/>
      <c r="D89" s="182">
        <v>25583307</v>
      </c>
      <c r="E89" s="183"/>
      <c r="F89" s="182">
        <v>17116293</v>
      </c>
      <c r="G89" s="182"/>
      <c r="H89" s="182">
        <v>16248735</v>
      </c>
      <c r="I89" s="180"/>
      <c r="J89" s="182">
        <v>16905015</v>
      </c>
      <c r="L89" s="77"/>
      <c r="M89" s="77"/>
    </row>
    <row r="90" spans="1:235" s="51" customFormat="1" ht="19.95" customHeight="1" thickBot="1">
      <c r="A90" s="58" t="s">
        <v>175</v>
      </c>
      <c r="B90" s="58"/>
      <c r="C90" s="50"/>
      <c r="D90" s="197">
        <f>SUM(D88:D89)</f>
        <v>24380436</v>
      </c>
      <c r="E90" s="50"/>
      <c r="F90" s="197">
        <f>SUM(F88:F89)</f>
        <v>257939728</v>
      </c>
      <c r="G90" s="68"/>
      <c r="H90" s="197">
        <f>SUM(H88:H89)</f>
        <v>14622070</v>
      </c>
      <c r="I90" s="6"/>
      <c r="J90" s="197">
        <f>SUM(J88:J89)</f>
        <v>257740990</v>
      </c>
      <c r="L90" s="77"/>
      <c r="M90" s="77"/>
    </row>
    <row r="91" spans="1:235" s="51" customFormat="1" ht="19.95" customHeight="1" thickTop="1">
      <c r="A91" s="29"/>
      <c r="B91" s="29"/>
      <c r="C91" s="50"/>
      <c r="D91" s="50"/>
      <c r="E91" s="50"/>
      <c r="F91" s="3"/>
      <c r="G91" s="5"/>
      <c r="H91" s="3"/>
      <c r="I91" s="5"/>
      <c r="J91" s="3"/>
      <c r="L91" s="77"/>
      <c r="M91" s="77"/>
    </row>
    <row r="92" spans="1:235" s="51" customFormat="1" ht="19.95" customHeight="1">
      <c r="A92" s="58"/>
      <c r="B92" s="58"/>
      <c r="C92" s="50"/>
      <c r="D92" s="50"/>
      <c r="E92" s="50"/>
      <c r="F92" s="3"/>
      <c r="G92" s="3"/>
      <c r="H92" s="3"/>
      <c r="I92" s="3"/>
      <c r="J92" s="3"/>
      <c r="L92" s="77"/>
      <c r="M92" s="77"/>
    </row>
    <row r="93" spans="1:235" s="51" customFormat="1" ht="19.95" customHeight="1">
      <c r="A93" s="58"/>
      <c r="B93" s="58"/>
      <c r="C93" s="50"/>
      <c r="D93" s="50"/>
      <c r="E93" s="50"/>
      <c r="F93" s="3"/>
      <c r="G93" s="3"/>
      <c r="H93" s="3"/>
      <c r="I93" s="3"/>
      <c r="J93" s="3"/>
      <c r="L93" s="77"/>
      <c r="M93" s="77"/>
    </row>
    <row r="94" spans="1:235" s="51" customFormat="1" ht="19.95" customHeight="1">
      <c r="A94" s="57"/>
      <c r="B94" s="57"/>
      <c r="C94" s="50"/>
      <c r="D94" s="50"/>
      <c r="E94" s="50"/>
      <c r="F94" s="3"/>
      <c r="G94" s="3"/>
      <c r="H94" s="2"/>
      <c r="I94" s="3"/>
      <c r="J94" s="2"/>
      <c r="L94" s="77"/>
      <c r="M94" s="77"/>
    </row>
    <row r="95" spans="1:235" s="51" customFormat="1" ht="19.95" customHeight="1">
      <c r="A95" s="57"/>
      <c r="B95" s="57"/>
      <c r="C95" s="50"/>
      <c r="D95" s="50"/>
      <c r="E95" s="50"/>
      <c r="F95" s="55"/>
      <c r="G95" s="29"/>
      <c r="H95" s="56"/>
      <c r="I95" s="29"/>
      <c r="J95" s="55"/>
      <c r="L95" s="77"/>
      <c r="M95" s="77"/>
    </row>
    <row r="96" spans="1:235" s="51" customFormat="1" ht="19.95" customHeight="1">
      <c r="A96" s="57"/>
      <c r="B96" s="57"/>
      <c r="C96" s="50"/>
      <c r="D96" s="50"/>
      <c r="E96" s="50"/>
      <c r="F96" s="55"/>
      <c r="G96" s="29"/>
      <c r="H96" s="56"/>
      <c r="I96" s="29"/>
      <c r="J96" s="55"/>
      <c r="L96" s="77"/>
      <c r="M96" s="77"/>
    </row>
    <row r="97" spans="1:13" s="51" customFormat="1" ht="19.95" customHeight="1">
      <c r="A97" s="57"/>
      <c r="B97" s="57"/>
      <c r="C97" s="50"/>
      <c r="D97" s="50"/>
      <c r="E97" s="50"/>
      <c r="F97" s="55"/>
      <c r="G97" s="29"/>
      <c r="H97" s="56"/>
      <c r="I97" s="29"/>
      <c r="J97" s="55"/>
      <c r="L97" s="77"/>
      <c r="M97" s="77"/>
    </row>
    <row r="98" spans="1:13" s="51" customFormat="1" ht="19.95" customHeight="1">
      <c r="A98" s="57"/>
      <c r="B98" s="57"/>
      <c r="C98" s="50"/>
      <c r="D98" s="50"/>
      <c r="E98" s="50"/>
      <c r="F98" s="55"/>
      <c r="G98" s="29"/>
      <c r="H98" s="56"/>
      <c r="I98" s="29"/>
      <c r="J98" s="55"/>
      <c r="L98" s="77"/>
      <c r="M98" s="77"/>
    </row>
    <row r="99" spans="1:13" s="51" customFormat="1" ht="19.95" customHeight="1">
      <c r="A99" s="54"/>
      <c r="B99" s="54"/>
      <c r="C99" s="50"/>
      <c r="D99" s="50"/>
      <c r="E99" s="50"/>
      <c r="F99" s="53"/>
      <c r="G99" s="48"/>
      <c r="H99" s="53"/>
      <c r="I99" s="48"/>
      <c r="J99" s="52"/>
      <c r="L99" s="77"/>
      <c r="M99" s="77"/>
    </row>
    <row r="100" spans="1:13" s="51" customFormat="1" ht="19.95" customHeight="1">
      <c r="A100" s="54"/>
      <c r="B100" s="54"/>
      <c r="C100" s="50"/>
      <c r="D100" s="50"/>
      <c r="E100" s="50"/>
      <c r="F100" s="53"/>
      <c r="G100" s="48"/>
      <c r="H100" s="53"/>
      <c r="I100" s="48"/>
      <c r="J100" s="52"/>
      <c r="L100" s="77"/>
      <c r="M100" s="77"/>
    </row>
    <row r="102" spans="1:13" ht="19.95" customHeight="1">
      <c r="C102" s="44"/>
      <c r="D102" s="168"/>
      <c r="E102" s="168"/>
      <c r="F102" s="168"/>
      <c r="G102" s="168"/>
      <c r="H102" s="168"/>
      <c r="I102" s="168"/>
      <c r="J102" s="169"/>
    </row>
    <row r="103" spans="1:13" ht="19.95" customHeight="1">
      <c r="D103" s="170"/>
      <c r="E103" s="170"/>
      <c r="F103" s="168"/>
      <c r="G103" s="168"/>
      <c r="H103" s="170"/>
      <c r="I103" s="73"/>
      <c r="J103" s="73"/>
    </row>
    <row r="107" spans="1:13" ht="19.95" customHeight="1">
      <c r="B107" s="66"/>
    </row>
    <row r="110" spans="1:13" ht="19.95" customHeight="1">
      <c r="A110" s="151" t="s">
        <v>28</v>
      </c>
    </row>
  </sheetData>
  <mergeCells count="19">
    <mergeCell ref="A1:J1"/>
    <mergeCell ref="A2:J2"/>
    <mergeCell ref="A3:J3"/>
    <mergeCell ref="A5:J5"/>
    <mergeCell ref="H6:J6"/>
    <mergeCell ref="H7:J7"/>
    <mergeCell ref="H8:J8"/>
    <mergeCell ref="A4:J4"/>
    <mergeCell ref="D7:G7"/>
    <mergeCell ref="D8:G8"/>
    <mergeCell ref="A56:J56"/>
    <mergeCell ref="A57:J57"/>
    <mergeCell ref="H63:J63"/>
    <mergeCell ref="A58:J58"/>
    <mergeCell ref="A60:J60"/>
    <mergeCell ref="H61:J61"/>
    <mergeCell ref="H62:J62"/>
    <mergeCell ref="A59:J59"/>
    <mergeCell ref="D63:G63"/>
  </mergeCells>
  <pageMargins left="0.8" right="0.4" top="1" bottom="0.6" header="0.5" footer="0.3"/>
  <pageSetup paperSize="9" scale="70" firstPageNumber="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09deb-ec27-4bd3-b99f-ca804046d32c">
      <Terms xmlns="http://schemas.microsoft.com/office/infopath/2007/PartnerControls"/>
    </lcf76f155ced4ddcb4097134ff3c332f>
    <TaxCatchAll xmlns="2564b48a-abf7-4ef1-be6a-e196158f99b5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67A9C1E94A3DB94F9578DD31FCDBB85C" ma:contentTypeVersion="18" ma:contentTypeDescription="สร้างเอกสารใหม่" ma:contentTypeScope="" ma:versionID="d457bcc685f0be28e2c9d00dbfce96bb">
  <xsd:schema xmlns:xsd="http://www.w3.org/2001/XMLSchema" xmlns:xs="http://www.w3.org/2001/XMLSchema" xmlns:p="http://schemas.microsoft.com/office/2006/metadata/properties" xmlns:ns2="2564b48a-abf7-4ef1-be6a-e196158f99b5" xmlns:ns3="47c09deb-ec27-4bd3-b99f-ca804046d32c" targetNamespace="http://schemas.microsoft.com/office/2006/metadata/properties" ma:root="true" ma:fieldsID="8fedd034432212172b3e0bd19a730f36" ns2:_="" ns3:_="">
    <xsd:import namespace="2564b48a-abf7-4ef1-be6a-e196158f99b5"/>
    <xsd:import namespace="47c09deb-ec27-4bd3-b99f-ca804046d32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4b48a-abf7-4ef1-be6a-e196158f99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9c436e-7a9a-4931-9b09-74452379f7bf}" ma:internalName="TaxCatchAll" ma:showField="CatchAllData" ma:web="2564b48a-abf7-4ef1-be6a-e196158f9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09deb-ec27-4bd3-b99f-ca804046d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แท็กรูป" ma:readOnly="false" ma:fieldId="{5cf76f15-5ced-4ddc-b409-7134ff3c332f}" ma:taxonomyMulti="true" ma:sspId="185504d0-505d-4a5a-8009-1dfd03b4b1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48F37-7F08-4044-92A6-478102798676}">
  <ds:schemaRefs>
    <ds:schemaRef ds:uri="http://schemas.openxmlformats.org/package/2006/metadata/core-properties"/>
    <ds:schemaRef ds:uri="http://purl.org/dc/terms/"/>
    <ds:schemaRef ds:uri="2564b48a-abf7-4ef1-be6a-e196158f99b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47c09deb-ec27-4bd3-b99f-ca804046d32c"/>
  </ds:schemaRefs>
</ds:datastoreItem>
</file>

<file path=customXml/itemProps2.xml><?xml version="1.0" encoding="utf-8"?>
<ds:datastoreItem xmlns:ds="http://schemas.openxmlformats.org/officeDocument/2006/customXml" ds:itemID="{1AC7AEB9-C593-438D-AB15-684AFC1F5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D839D-2605-4D1E-9BC4-E86D15D114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4b48a-abf7-4ef1-be6a-e196158f99b5"/>
    <ds:schemaRef ds:uri="47c09deb-ec27-4bd3-b99f-ca804046d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BS</vt:lpstr>
      <vt:lpstr>BS(2)</vt:lpstr>
      <vt:lpstr>PL (3M)</vt:lpstr>
      <vt:lpstr>SE Consol</vt:lpstr>
      <vt:lpstr>SE Separate</vt:lpstr>
      <vt:lpstr>Cash Flow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PwC User</dc:creator>
  <cp:keywords/>
  <dc:description/>
  <cp:lastModifiedBy>sungsitthipoonporn@deloitte.com</cp:lastModifiedBy>
  <cp:revision/>
  <cp:lastPrinted>2026-05-11T07:41:39Z</cp:lastPrinted>
  <dcterms:created xsi:type="dcterms:W3CDTF">2004-04-08T12:11:05Z</dcterms:created>
  <dcterms:modified xsi:type="dcterms:W3CDTF">2026-05-12T11:09:00Z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2024-05-03T03:09:08Z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960a3db4-5f9f-46b2-a99a-b3f0c3d5d67d</vt:lpwstr>
  </property>
  <property fmtid="{D5CDD505-2E9C-101B-9397-08002B2CF9AE}" pid="8" name="MSIP_Label_ea60d57e-af5b-4752-ac57-3e4f28ca11dc_ContentBits">
    <vt:lpwstr>0</vt:lpwstr>
  </property>
</Properties>
</file>